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3256" windowHeight="13176" tabRatio="914" activeTab="3"/>
  </bookViews>
  <sheets>
    <sheet name="So do vi tri" sheetId="58" r:id="rId1"/>
    <sheet name="Xep hang vị trí - ngach luong" sheetId="59" r:id="rId2"/>
    <sheet name="Thang luong" sheetId="60" r:id="rId3"/>
    <sheet name="Ket noi so sanh luong" sheetId="62" r:id="rId4"/>
    <sheet name="Tinh huong" sheetId="61" r:id="rId5"/>
    <sheet name="Ngach chuc danh" sheetId="39" r:id="rId6"/>
    <sheet name="6. Thang bảng lương đề xuất" sheetId="57" r:id="rId7"/>
    <sheet name="7. Ráp chức danh vào mức lương" sheetId="46" r:id="rId8"/>
    <sheet name="8. Lương Thị Trường Tham Khảo" sheetId="5" r:id="rId9"/>
  </sheets>
  <definedNames>
    <definedName name="__a12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hidden="1">{"'Sheet1'!$L$16"}</definedName>
    <definedName name="__MT8" hidden="1">{"'Sheet1'!$L$16"}</definedName>
    <definedName name="__T9" hidden="1">{"'Sheet1'!$L$16"}</definedName>
    <definedName name="_f5" localSheetId="5" hidden="1">{"'Sheet1'!$L$16"}</definedName>
    <definedName name="_f5" hidden="1">{"'Sheet1'!$L$16"}</definedName>
    <definedName name="_Fill" localSheetId="3" hidden="1">#REF!</definedName>
    <definedName name="_Fill" hidden="1">#REF!</definedName>
    <definedName name="_xlnm._FilterDatabase" localSheetId="7" hidden="1">'7. Ráp chức danh vào mức lương'!$A$8:$W$25</definedName>
    <definedName name="_xlnm._FilterDatabase" localSheetId="8" hidden="1">'8. Lương Thị Trường Tham Khảo'!$A$10:$Q$10</definedName>
    <definedName name="_xlnm._FilterDatabase" localSheetId="3" hidden="1">'Ket noi so sanh luong'!$A$2:$Q$20</definedName>
    <definedName name="_xlnm._FilterDatabase" localSheetId="5" hidden="1">#REF!</definedName>
    <definedName name="_xlnm._FilterDatabase" hidden="1">#REF!</definedName>
    <definedName name="_Key1" localSheetId="3" hidden="1">#REF!</definedName>
    <definedName name="_Key1" hidden="1">#REF!</definedName>
    <definedName name="_Key2" localSheetId="3" hidden="1">#REF!</definedName>
    <definedName name="_Key2" hidden="1">#REF!</definedName>
    <definedName name="_mac1" localSheetId="5" hidden="1">{"'Key fig. Rpt'!$B$5:$K$94"}</definedName>
    <definedName name="_mac1" hidden="1">{"'Key fig. Rpt'!$B$5:$K$94"}</definedName>
    <definedName name="_NSO2" localSheetId="5" hidden="1">{"'Sheet1'!$L$16"}</definedName>
    <definedName name="_NSO2" hidden="1">{"'Sheet1'!$L$16"}</definedName>
    <definedName name="_Order1" hidden="1">255</definedName>
    <definedName name="_Order2" hidden="1">255</definedName>
    <definedName name="_Sort" localSheetId="3" hidden="1">#REF!</definedName>
    <definedName name="_Sort" hidden="1">#REF!</definedName>
    <definedName name="_T01" localSheetId="3" hidden="1">#REF!</definedName>
    <definedName name="_T01" localSheetId="5" hidden="1">#REF!</definedName>
    <definedName name="_T01" hidden="1">#REF!</definedName>
    <definedName name="ddd" localSheetId="3" hidden="1">#REF!</definedName>
    <definedName name="ddd" localSheetId="5" hidden="1">#REF!</definedName>
    <definedName name="ddd" hidden="1">#REF!</definedName>
    <definedName name="dsad" localSheetId="3" hidden="1">#REF!</definedName>
    <definedName name="dsad" hidden="1">#REF!</definedName>
    <definedName name="fg" hidden="1">{"'Sheet1'!$L$16"}</definedName>
    <definedName name="hjjkl" localSheetId="5" hidden="1">{"'Sheet1'!$L$16"}</definedName>
    <definedName name="hjjkl" hidden="1">{"'Sheet1'!$L$16"}</definedName>
    <definedName name="HTML_CodePage" hidden="1">950</definedName>
    <definedName name="HTML_Control" localSheetId="5"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ng" hidden="1">{"'Sheet1'!$L$16"}</definedName>
    <definedName name="huy" localSheetId="5" hidden="1">{"'Sheet1'!$L$16"}</definedName>
    <definedName name="huy" hidden="1">{"'Sheet1'!$L$16"}</definedName>
    <definedName name="mm" localSheetId="5" hidden="1">{"'Key fig. Rpt'!$B$5:$K$94"}</definedName>
    <definedName name="mm" hidden="1">{"'Key fig. Rpt'!$B$5:$K$94"}</definedName>
    <definedName name="NOP" localSheetId="5" hidden="1">{"'Key fig. Rpt'!$B$5:$K$94"}</definedName>
    <definedName name="NOP" hidden="1">{"'Key fig. Rpt'!$B$5:$K$94"}</definedName>
    <definedName name="sadas" localSheetId="3" hidden="1">#REF!</definedName>
    <definedName name="sadas" hidden="1">#REF!</definedName>
    <definedName name="sdg" localSheetId="3" hidden="1">#REF!</definedName>
    <definedName name="sdg" hidden="1">#REF!</definedName>
    <definedName name="sgd" localSheetId="3" hidden="1">#REF!</definedName>
    <definedName name="sgd" hidden="1">#REF!</definedName>
    <definedName name="ss" hidden="1">{"'Sheet1'!$L$16"}</definedName>
    <definedName name="t9o" hidden="1">{"'Sheet1'!$L$16"}</definedName>
    <definedName name="tha" localSheetId="5" hidden="1">{"'Sheet1'!$L$16"}</definedName>
    <definedName name="tha" hidden="1">{"'Sheet1'!$L$16"}</definedName>
    <definedName name="Tonghop" hidden="1">{"'Sheet1'!$L$16"}</definedName>
    <definedName name="vvv" localSheetId="5" hidden="1">{"'Key fig. Rpt'!$B$5:$K$94"}</definedName>
    <definedName name="vvv" hidden="1">{"'Key fig. Rpt'!$B$5:$K$94"}</definedName>
    <definedName name="wrn.chi._.tiÆt." hidden="1">{#N/A,#N/A,FALSE,"Chi tiÆt"}</definedName>
    <definedName name="wrn.Report."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s>
  <calcPr calcId="144525"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0" i="62" l="1"/>
  <c r="Q19" i="62"/>
  <c r="Q18" i="62"/>
  <c r="Q17" i="62"/>
  <c r="Q16" i="62"/>
  <c r="Q15" i="62"/>
  <c r="Q14" i="62"/>
  <c r="Q13" i="62"/>
  <c r="Q12" i="62"/>
  <c r="Q11" i="62"/>
  <c r="Q10" i="62"/>
  <c r="Q9" i="62"/>
  <c r="Q8" i="62"/>
  <c r="Q7" i="62"/>
  <c r="Q6" i="62"/>
  <c r="Q5" i="62"/>
  <c r="G20" i="62"/>
  <c r="O20" i="62" s="1"/>
  <c r="G19" i="62"/>
  <c r="O19" i="62" s="1"/>
  <c r="G18" i="62"/>
  <c r="O18" i="62" s="1"/>
  <c r="G17" i="62"/>
  <c r="O17" i="62" s="1"/>
  <c r="G16" i="62"/>
  <c r="K16" i="62" s="1"/>
  <c r="L16" i="62" s="1"/>
  <c r="G15" i="62"/>
  <c r="K15" i="62" s="1"/>
  <c r="L15" i="62" s="1"/>
  <c r="G14" i="62"/>
  <c r="O14" i="62" s="1"/>
  <c r="G13" i="62"/>
  <c r="K13" i="62" s="1"/>
  <c r="L13" i="62" s="1"/>
  <c r="G12" i="62"/>
  <c r="N12" i="62" s="1"/>
  <c r="G11" i="62"/>
  <c r="K11" i="62" s="1"/>
  <c r="L11" i="62" s="1"/>
  <c r="G10" i="62"/>
  <c r="N10" i="62" s="1"/>
  <c r="G9" i="62"/>
  <c r="N9" i="62" s="1"/>
  <c r="G8" i="62"/>
  <c r="O8" i="62" s="1"/>
  <c r="G7" i="62"/>
  <c r="K7" i="62" s="1"/>
  <c r="L7" i="62" s="1"/>
  <c r="G6" i="62"/>
  <c r="O6" i="62" s="1"/>
  <c r="G5" i="62"/>
  <c r="N5" i="62" s="1"/>
  <c r="M7" i="62" l="1"/>
  <c r="M16" i="62"/>
  <c r="M11" i="62"/>
  <c r="M13" i="62"/>
  <c r="M15" i="62"/>
  <c r="K17" i="62"/>
  <c r="K5" i="62"/>
  <c r="O5" i="62"/>
  <c r="O15" i="62"/>
  <c r="N15" i="62"/>
  <c r="N16" i="62"/>
  <c r="N17" i="62"/>
  <c r="O16" i="62"/>
  <c r="K6" i="62"/>
  <c r="K8" i="62"/>
  <c r="K18" i="62"/>
  <c r="K19" i="62"/>
  <c r="N6" i="62"/>
  <c r="N7" i="62"/>
  <c r="O7" i="62"/>
  <c r="K20" i="62"/>
  <c r="N18" i="62"/>
  <c r="N19" i="62"/>
  <c r="O9" i="62"/>
  <c r="N11" i="62"/>
  <c r="O11" i="62"/>
  <c r="K12" i="62"/>
  <c r="O12" i="62"/>
  <c r="O10" i="62"/>
  <c r="K9" i="62"/>
  <c r="K10" i="62"/>
  <c r="N13" i="62"/>
  <c r="K14" i="62"/>
  <c r="O13" i="62"/>
  <c r="N8" i="62"/>
  <c r="N14" i="62"/>
  <c r="N20" i="62"/>
  <c r="L14" i="62" l="1"/>
  <c r="M14" i="62"/>
  <c r="L20" i="62"/>
  <c r="M20" i="62"/>
  <c r="L10" i="62"/>
  <c r="M10" i="62" s="1"/>
  <c r="L5" i="62"/>
  <c r="M5" i="62"/>
  <c r="L9" i="62"/>
  <c r="M9" i="62"/>
  <c r="L17" i="62"/>
  <c r="M17" i="62" s="1"/>
  <c r="L19" i="62"/>
  <c r="M19" i="62" s="1"/>
  <c r="L18" i="62"/>
  <c r="M18" i="62"/>
  <c r="L12" i="62"/>
  <c r="M12" i="62" s="1"/>
  <c r="L8" i="62"/>
  <c r="M8" i="62"/>
  <c r="L6" i="62"/>
  <c r="M6" i="62" s="1"/>
  <c r="P20" i="62" l="1"/>
  <c r="P19" i="62"/>
  <c r="P18" i="62"/>
  <c r="P17" i="62"/>
  <c r="P16" i="62"/>
  <c r="P15" i="62"/>
  <c r="P14" i="62"/>
  <c r="P13" i="62"/>
  <c r="P12" i="62"/>
  <c r="P11" i="62"/>
  <c r="P10" i="62"/>
  <c r="P9" i="62"/>
  <c r="P8" i="62"/>
  <c r="P7" i="62"/>
  <c r="P6" i="62"/>
  <c r="A6" i="62"/>
  <c r="A7" i="62" s="1"/>
  <c r="A8" i="62" s="1"/>
  <c r="A9" i="62" s="1"/>
  <c r="A10" i="62" s="1"/>
  <c r="A11" i="62" s="1"/>
  <c r="A12" i="62" s="1"/>
  <c r="A13" i="62" s="1"/>
  <c r="A14" i="62" s="1"/>
  <c r="A15" i="62" s="1"/>
  <c r="A16" i="62" s="1"/>
  <c r="A17" i="62" s="1"/>
  <c r="A18" i="62" s="1"/>
  <c r="A19" i="62" s="1"/>
  <c r="A20" i="62" s="1"/>
  <c r="P5" i="62"/>
  <c r="U10" i="60" l="1"/>
  <c r="V10" i="60" s="1"/>
  <c r="D10" i="60" s="1"/>
  <c r="F10" i="46"/>
  <c r="I10" i="46"/>
  <c r="L10" i="46" s="1"/>
  <c r="A11" i="46"/>
  <c r="A12" i="46" s="1"/>
  <c r="A13" i="46" s="1"/>
  <c r="A14" i="46" s="1"/>
  <c r="A15" i="46" s="1"/>
  <c r="A16" i="46" s="1"/>
  <c r="A17" i="46" s="1"/>
  <c r="A18" i="46" s="1"/>
  <c r="F11" i="46"/>
  <c r="I11" i="46"/>
  <c r="L11" i="46" s="1"/>
  <c r="F12" i="46"/>
  <c r="I12" i="46"/>
  <c r="L12" i="46" s="1"/>
  <c r="F13" i="46"/>
  <c r="I13" i="46"/>
  <c r="L13" i="46" s="1"/>
  <c r="F14" i="46"/>
  <c r="I14" i="46"/>
  <c r="L14" i="46" s="1"/>
  <c r="F15" i="46"/>
  <c r="I15" i="46"/>
  <c r="L15" i="46" s="1"/>
  <c r="F16" i="46"/>
  <c r="I16" i="46"/>
  <c r="L16" i="46" s="1"/>
  <c r="F17" i="46"/>
  <c r="I17" i="46"/>
  <c r="M17" i="46" s="1"/>
  <c r="F18" i="46"/>
  <c r="I18" i="46"/>
  <c r="L18" i="46" s="1"/>
  <c r="M16" i="46" l="1"/>
  <c r="S16" i="46"/>
  <c r="W16" i="46" s="1"/>
  <c r="S15" i="46"/>
  <c r="W15" i="46" s="1"/>
  <c r="S11" i="46"/>
  <c r="W11" i="46" s="1"/>
  <c r="M15" i="46"/>
  <c r="M11" i="46"/>
  <c r="M18" i="46"/>
  <c r="L17" i="46"/>
  <c r="S13" i="46"/>
  <c r="W13" i="46" s="1"/>
  <c r="M13" i="46"/>
  <c r="S17" i="46"/>
  <c r="W17" i="46" s="1"/>
  <c r="S14" i="46"/>
  <c r="W14" i="46" s="1"/>
  <c r="S12" i="46"/>
  <c r="W12" i="46" s="1"/>
  <c r="M14" i="46"/>
  <c r="M12" i="46"/>
  <c r="S10" i="46"/>
  <c r="W10" i="46" s="1"/>
  <c r="E10" i="60"/>
  <c r="W10" i="60" s="1"/>
  <c r="F10" i="60"/>
  <c r="G10" i="60" l="1"/>
  <c r="H10" i="60"/>
  <c r="A19" i="46"/>
  <c r="A20" i="46" s="1"/>
  <c r="A21" i="46" s="1"/>
  <c r="A22" i="46" s="1"/>
  <c r="A23" i="46" s="1"/>
  <c r="A24" i="46" s="1"/>
  <c r="A25" i="46" s="1"/>
  <c r="F19" i="46"/>
  <c r="I19" i="46"/>
  <c r="S19" i="46" s="1"/>
  <c r="W19" i="46" s="1"/>
  <c r="F20" i="46"/>
  <c r="I20" i="46"/>
  <c r="S20" i="46" s="1"/>
  <c r="W20" i="46" s="1"/>
  <c r="F21" i="46"/>
  <c r="I21" i="46"/>
  <c r="M21" i="46" s="1"/>
  <c r="F22" i="46"/>
  <c r="I22" i="46"/>
  <c r="S22" i="46" s="1"/>
  <c r="W22" i="46" s="1"/>
  <c r="F23" i="46"/>
  <c r="I23" i="46"/>
  <c r="L23" i="46" s="1"/>
  <c r="F24" i="46"/>
  <c r="I24" i="46"/>
  <c r="L24" i="46" s="1"/>
  <c r="F25" i="46"/>
  <c r="I25" i="46"/>
  <c r="L25" i="46" s="1"/>
  <c r="M20" i="46" l="1"/>
  <c r="M22" i="46"/>
  <c r="L22" i="46"/>
  <c r="L19" i="46"/>
  <c r="L20" i="46"/>
  <c r="S24" i="46"/>
  <c r="W24" i="46" s="1"/>
  <c r="M24" i="46"/>
  <c r="L21" i="46"/>
  <c r="M19" i="46"/>
  <c r="S25" i="46"/>
  <c r="W25" i="46" s="1"/>
  <c r="M25" i="46"/>
  <c r="S23" i="46"/>
  <c r="W23" i="46" s="1"/>
  <c r="M23" i="46"/>
  <c r="S21" i="46"/>
  <c r="W21" i="46" s="1"/>
  <c r="I10" i="60"/>
  <c r="J10" i="60"/>
  <c r="L10" i="60" l="1"/>
  <c r="K10" i="60"/>
  <c r="N10" i="60" l="1"/>
  <c r="M10" i="60"/>
  <c r="P10" i="60" l="1"/>
  <c r="O10" i="60"/>
  <c r="R10" i="60" l="1"/>
  <c r="S10" i="60" s="1"/>
  <c r="Q10" i="60"/>
  <c r="I12" i="60" l="1"/>
  <c r="E22" i="57" l="1"/>
  <c r="I22" i="57" s="1"/>
  <c r="D83" i="57"/>
  <c r="D84" i="57" s="1"/>
  <c r="D85" i="57" s="1"/>
  <c r="D86" i="57" s="1"/>
  <c r="D87" i="57" s="1"/>
  <c r="D88" i="57" s="1"/>
  <c r="D89" i="57" s="1"/>
  <c r="D90" i="57" s="1"/>
  <c r="D91" i="57" s="1"/>
  <c r="D73" i="57"/>
  <c r="D74" i="57" s="1"/>
  <c r="D75" i="57" s="1"/>
  <c r="D76" i="57" s="1"/>
  <c r="D77" i="57" s="1"/>
  <c r="D78" i="57" s="1"/>
  <c r="D79" i="57" s="1"/>
  <c r="D80" i="57" s="1"/>
  <c r="D81" i="57" s="1"/>
  <c r="D63" i="57"/>
  <c r="D64" i="57" s="1"/>
  <c r="D65" i="57" s="1"/>
  <c r="D66" i="57" s="1"/>
  <c r="D67" i="57" s="1"/>
  <c r="D68" i="57" s="1"/>
  <c r="D69" i="57" s="1"/>
  <c r="D70" i="57" s="1"/>
  <c r="D71" i="57" s="1"/>
  <c r="D53" i="57"/>
  <c r="D54" i="57" s="1"/>
  <c r="D55" i="57" s="1"/>
  <c r="D56" i="57" s="1"/>
  <c r="D57" i="57" s="1"/>
  <c r="D58" i="57" s="1"/>
  <c r="D59" i="57" s="1"/>
  <c r="D60" i="57" s="1"/>
  <c r="D61" i="57" s="1"/>
  <c r="D43" i="57"/>
  <c r="D44" i="57" s="1"/>
  <c r="D45" i="57" s="1"/>
  <c r="D46" i="57" s="1"/>
  <c r="D47" i="57" s="1"/>
  <c r="D48" i="57" s="1"/>
  <c r="D49" i="57" s="1"/>
  <c r="D50" i="57" s="1"/>
  <c r="D51" i="57" s="1"/>
  <c r="D38" i="57"/>
  <c r="D39" i="57" s="1"/>
  <c r="D40" i="57" s="1"/>
  <c r="D41" i="57" s="1"/>
  <c r="D33" i="57"/>
  <c r="D34" i="57" s="1"/>
  <c r="D35" i="57" s="1"/>
  <c r="D36" i="57" s="1"/>
  <c r="G22" i="57" l="1"/>
  <c r="F83" i="57"/>
  <c r="F84" i="57" s="1"/>
  <c r="F85" i="57" s="1"/>
  <c r="F86" i="57" s="1"/>
  <c r="F87" i="57" s="1"/>
  <c r="F88" i="57" s="1"/>
  <c r="F89" i="57" s="1"/>
  <c r="F90" i="57" s="1"/>
  <c r="F91" i="57" s="1"/>
  <c r="F72" i="57" s="1"/>
  <c r="F73" i="57" s="1"/>
  <c r="F74" i="57" s="1"/>
  <c r="F75" i="57" s="1"/>
  <c r="F76" i="57" s="1"/>
  <c r="F77" i="57" s="1"/>
  <c r="F78" i="57" s="1"/>
  <c r="F79" i="57" s="1"/>
  <c r="F80" i="57" s="1"/>
  <c r="F81" i="57" s="1"/>
  <c r="F62" i="57" s="1"/>
  <c r="F63" i="57" s="1"/>
  <c r="F64" i="57" s="1"/>
  <c r="F65" i="57" s="1"/>
  <c r="F66" i="57" s="1"/>
  <c r="F67" i="57" s="1"/>
  <c r="F68" i="57" s="1"/>
  <c r="F69" i="57" s="1"/>
  <c r="F70" i="57" s="1"/>
  <c r="F71" i="57" s="1"/>
  <c r="F52" i="57" s="1"/>
  <c r="J22" i="57"/>
  <c r="F53" i="57" l="1"/>
  <c r="F54" i="57" s="1"/>
  <c r="F55" i="57" s="1"/>
  <c r="F56" i="57" s="1"/>
  <c r="F57" i="57" s="1"/>
  <c r="K22" i="57"/>
  <c r="L22" i="57" s="1"/>
  <c r="M22" i="57" s="1"/>
  <c r="F58" i="57" l="1"/>
  <c r="F59" i="57" s="1"/>
  <c r="F60" i="57" s="1"/>
  <c r="F61" i="57" s="1"/>
  <c r="N22" i="57"/>
  <c r="O18" i="46" a="1"/>
  <c r="O18" i="46" l="1"/>
  <c r="Q18" i="46" s="1"/>
  <c r="O22" i="57"/>
  <c r="P22" i="57" s="1"/>
  <c r="Q22" i="57" s="1"/>
  <c r="D20" i="57"/>
  <c r="P18" i="46"/>
  <c r="S18" i="46" l="1"/>
  <c r="W18" i="46" s="1"/>
  <c r="R22" i="57"/>
  <c r="S22" i="57" s="1"/>
  <c r="E20" i="57"/>
  <c r="I20" i="57" s="1"/>
  <c r="J20" i="57"/>
  <c r="G20" i="57" l="1"/>
  <c r="D18" i="57"/>
  <c r="K20" i="57"/>
  <c r="L20" i="57" s="1"/>
  <c r="M20" i="57" s="1"/>
  <c r="N20" i="57" s="1"/>
  <c r="O20" i="57" s="1"/>
  <c r="P20" i="57" s="1"/>
  <c r="H20" i="57" l="1"/>
  <c r="Q20" i="57"/>
  <c r="E18" i="57"/>
  <c r="I18" i="57" s="1"/>
  <c r="J18" i="57"/>
  <c r="G18" i="57" l="1"/>
  <c r="D16" i="57"/>
  <c r="K18" i="57"/>
  <c r="L18" i="57" s="1"/>
  <c r="M18" i="57" s="1"/>
  <c r="N18" i="57" s="1"/>
  <c r="O18" i="57" s="1"/>
  <c r="P18" i="57" s="1"/>
  <c r="R20" i="57"/>
  <c r="H18" i="57" l="1"/>
  <c r="S20" i="57"/>
  <c r="Q18" i="57"/>
  <c r="E16" i="57"/>
  <c r="I16" i="57" s="1"/>
  <c r="J16" i="57"/>
  <c r="G16" i="57" l="1"/>
  <c r="D14" i="57"/>
  <c r="K16" i="57"/>
  <c r="L16" i="57" s="1"/>
  <c r="M16" i="57" s="1"/>
  <c r="N16" i="57" s="1"/>
  <c r="O16" i="57" s="1"/>
  <c r="P16" i="57" s="1"/>
  <c r="R18" i="57"/>
  <c r="H16" i="57" l="1"/>
  <c r="S18" i="57"/>
  <c r="Q16" i="57"/>
  <c r="E14" i="57"/>
  <c r="I14" i="57" s="1"/>
  <c r="J14" i="57"/>
  <c r="G14" i="57" l="1"/>
  <c r="D12" i="57"/>
  <c r="K14" i="57"/>
  <c r="L14" i="57" s="1"/>
  <c r="M14" i="57" s="1"/>
  <c r="N14" i="57" s="1"/>
  <c r="O14" i="57" s="1"/>
  <c r="P14" i="57" s="1"/>
  <c r="R16" i="57"/>
  <c r="H14" i="57" l="1"/>
  <c r="S16" i="57"/>
  <c r="Q14" i="57"/>
  <c r="E12" i="57"/>
  <c r="I12" i="57" s="1"/>
  <c r="J12" i="57"/>
  <c r="G12" i="57" l="1"/>
  <c r="R14" i="57"/>
  <c r="D10" i="57"/>
  <c r="K12" i="57"/>
  <c r="H12" i="57" l="1"/>
  <c r="L12" i="57"/>
  <c r="E10" i="57"/>
  <c r="I10" i="57" s="1"/>
  <c r="J10" i="57"/>
  <c r="S14" i="57"/>
  <c r="G10" i="57" l="1"/>
  <c r="K10" i="57"/>
  <c r="L10" i="57" s="1"/>
  <c r="M10" i="57" s="1"/>
  <c r="N10" i="57" s="1"/>
  <c r="M12" i="57"/>
  <c r="H10" i="57" l="1"/>
  <c r="N12" i="57"/>
  <c r="V43" i="5" l="1"/>
  <c r="U43" i="5"/>
  <c r="V42" i="5"/>
  <c r="U42" i="5"/>
  <c r="V40" i="5"/>
  <c r="U40" i="5"/>
  <c r="V37" i="5"/>
  <c r="U37" i="5"/>
  <c r="V35" i="5"/>
  <c r="U35" i="5"/>
  <c r="V22" i="5"/>
  <c r="U22" i="5"/>
  <c r="V20" i="5"/>
  <c r="U20" i="5"/>
  <c r="V17" i="5"/>
  <c r="U17" i="5"/>
  <c r="V15" i="5"/>
  <c r="U15" i="5"/>
  <c r="V13" i="5"/>
  <c r="U13" i="5"/>
  <c r="C8" i="60" l="1"/>
  <c r="C6" i="60"/>
  <c r="T8" i="60"/>
  <c r="C7" i="60"/>
  <c r="T7" i="60"/>
  <c r="C9" i="60"/>
  <c r="T6" i="60"/>
  <c r="T9" i="60"/>
  <c r="U8" i="60" l="1"/>
  <c r="V8" i="60" s="1"/>
  <c r="D8" i="60" s="1"/>
  <c r="F8" i="60" s="1"/>
  <c r="U9" i="60"/>
  <c r="V9" i="60" s="1"/>
  <c r="D9" i="60" s="1"/>
  <c r="F9" i="60" s="1"/>
  <c r="U6" i="60"/>
  <c r="V6" i="60" s="1"/>
  <c r="D6" i="60" s="1"/>
  <c r="U7" i="60"/>
  <c r="V7" i="60" s="1"/>
  <c r="D7" i="60" s="1"/>
  <c r="E8" i="60" l="1"/>
  <c r="W8" i="60" s="1"/>
  <c r="E9" i="60"/>
  <c r="W9" i="60" s="1"/>
  <c r="G8" i="60"/>
  <c r="H8" i="60"/>
  <c r="E7" i="60"/>
  <c r="W7" i="60" s="1"/>
  <c r="F7" i="60"/>
  <c r="E6" i="60"/>
  <c r="W6" i="60" s="1"/>
  <c r="F6" i="60"/>
  <c r="G9" i="60"/>
  <c r="H9" i="60"/>
  <c r="I9" i="60" l="1"/>
  <c r="J9" i="60"/>
  <c r="G6" i="60"/>
  <c r="H6" i="60"/>
  <c r="G7" i="60"/>
  <c r="H7" i="60"/>
  <c r="I8" i="60"/>
  <c r="J8" i="60"/>
  <c r="K8" i="60" l="1"/>
  <c r="L8" i="60"/>
  <c r="I7" i="60"/>
  <c r="J7" i="60"/>
  <c r="I6" i="60"/>
  <c r="J6" i="60"/>
  <c r="K9" i="60"/>
  <c r="L9" i="60"/>
  <c r="N9" i="60" l="1"/>
  <c r="M9" i="60"/>
  <c r="K6" i="60"/>
  <c r="L6" i="60"/>
  <c r="K7" i="60"/>
  <c r="L7" i="60"/>
  <c r="M8" i="60"/>
  <c r="N8" i="60"/>
  <c r="O8" i="60" l="1"/>
  <c r="P8" i="60"/>
  <c r="M7" i="60"/>
  <c r="N7" i="60"/>
  <c r="M6" i="60"/>
  <c r="N6" i="60"/>
  <c r="O9" i="60"/>
  <c r="P9" i="60"/>
  <c r="O7" i="60" l="1"/>
  <c r="P7" i="60"/>
  <c r="Q8" i="60"/>
  <c r="R8" i="60"/>
  <c r="S8" i="60" s="1"/>
  <c r="Q9" i="60"/>
  <c r="R9" i="60"/>
  <c r="S9" i="60" s="1"/>
  <c r="O6" i="60"/>
  <c r="P6" i="60"/>
  <c r="Q6" i="60" l="1"/>
  <c r="R6" i="60"/>
  <c r="S6" i="60" s="1"/>
  <c r="Q7" i="60"/>
  <c r="R7" i="60"/>
  <c r="S7" i="60" s="1"/>
</calcChain>
</file>

<file path=xl/comments1.xml><?xml version="1.0" encoding="utf-8"?>
<comments xmlns="http://schemas.openxmlformats.org/spreadsheetml/2006/main">
  <authors>
    <author>HP</author>
  </authors>
  <commentList>
    <comment ref="G3" authorId="0">
      <text>
        <r>
          <rPr>
            <b/>
            <sz val="9"/>
            <color indexed="81"/>
            <rFont val="Tahoma"/>
            <family val="2"/>
          </rPr>
          <t>HP:</t>
        </r>
        <r>
          <rPr>
            <sz val="9"/>
            <color indexed="81"/>
            <rFont val="Tahoma"/>
            <family val="2"/>
          </rPr>
          <t xml:space="preserve">
Áp ráp chức danh và mức lương hiện tại vào ngạch lương và bậc lương gần nhất
Ngạch lương</t>
        </r>
      </text>
    </comment>
    <comment ref="J3" authorId="0">
      <text>
        <r>
          <rPr>
            <b/>
            <sz val="9"/>
            <color indexed="81"/>
            <rFont val="Tahoma"/>
            <family val="2"/>
          </rPr>
          <t>HP:</t>
        </r>
        <r>
          <rPr>
            <sz val="9"/>
            <color indexed="81"/>
            <rFont val="Tahoma"/>
            <family val="2"/>
          </rPr>
          <t xml:space="preserve">
Áp ráp chức danh và mức lương hiện tại vào ngạch lương và bậc lương gần nhất
Bậc lương</t>
        </r>
      </text>
    </comment>
    <comment ref="L3" authorId="0">
      <text>
        <r>
          <rPr>
            <b/>
            <sz val="9"/>
            <color indexed="81"/>
            <rFont val="Tahoma"/>
            <family val="2"/>
          </rPr>
          <t>HP:</t>
        </r>
        <r>
          <rPr>
            <sz val="9"/>
            <color indexed="81"/>
            <rFont val="Tahoma"/>
            <family val="2"/>
          </rPr>
          <t xml:space="preserve">
Chuyển đổi thành lương thâm niên đối với trường hợp "Vượt trần"</t>
        </r>
      </text>
    </comment>
  </commentList>
</comments>
</file>

<file path=xl/comments2.xml><?xml version="1.0" encoding="utf-8"?>
<comments xmlns="http://schemas.openxmlformats.org/spreadsheetml/2006/main">
  <authors>
    <author>HMM</author>
  </authors>
  <commentList>
    <comment ref="S4" authorId="0">
      <text>
        <r>
          <rPr>
            <b/>
            <sz val="9"/>
            <color indexed="81"/>
            <rFont val="Tahoma"/>
            <family val="2"/>
          </rPr>
          <t>HMM:</t>
        </r>
        <r>
          <rPr>
            <sz val="9"/>
            <color indexed="81"/>
            <rFont val="Tahoma"/>
            <family val="2"/>
          </rPr>
          <t xml:space="preserve">
E/R CFO reported to HQ in Jan 2026</t>
        </r>
      </text>
    </comment>
  </commentList>
</comments>
</file>

<file path=xl/comments3.xml><?xml version="1.0" encoding="utf-8"?>
<comments xmlns="http://schemas.openxmlformats.org/spreadsheetml/2006/main">
  <authors>
    <author>HMM</author>
  </authors>
  <commentList>
    <comment ref="C4" authorId="0">
      <text>
        <r>
          <rPr>
            <b/>
            <sz val="9"/>
            <color indexed="81"/>
            <rFont val="Tahoma"/>
            <family val="2"/>
          </rPr>
          <t>HMM:</t>
        </r>
        <r>
          <rPr>
            <sz val="9"/>
            <color indexed="81"/>
            <rFont val="Tahoma"/>
            <family val="2"/>
          </rPr>
          <t xml:space="preserve">
E/R CFO reported to HQ in Jan 2026</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<sst xmlns="http://schemas.openxmlformats.org/spreadsheetml/2006/main" count="756" uniqueCount="281">
  <si>
    <t>Manager</t>
  </si>
  <si>
    <t>Title</t>
  </si>
  <si>
    <t>Level</t>
  </si>
  <si>
    <t>Midpoint Differential</t>
  </si>
  <si>
    <t>Min</t>
  </si>
  <si>
    <t>Max</t>
  </si>
  <si>
    <t>Sales</t>
  </si>
  <si>
    <t>Accounting</t>
  </si>
  <si>
    <t>Managing Director / General Director</t>
  </si>
  <si>
    <t>&lt; 5 years of Experience</t>
  </si>
  <si>
    <t>5+ Years of Experience</t>
  </si>
  <si>
    <t>Branch Manager</t>
  </si>
  <si>
    <t>Head of Commercial</t>
  </si>
  <si>
    <t>Sales Manager</t>
  </si>
  <si>
    <t>Sales Executive</t>
  </si>
  <si>
    <t>Import - Export Manager</t>
  </si>
  <si>
    <t>Logistics Manager</t>
  </si>
  <si>
    <t>Import - Export Executive</t>
  </si>
  <si>
    <t>Logistics  Executive</t>
  </si>
  <si>
    <t>Chief Accoutnant/ Accounting Manager</t>
  </si>
  <si>
    <t>General Accountant</t>
  </si>
  <si>
    <t>Customer Service Manager</t>
  </si>
  <si>
    <t>Customer Service Executive</t>
  </si>
  <si>
    <t>Operation Manager</t>
  </si>
  <si>
    <t>Operation Executive</t>
  </si>
  <si>
    <t>Department</t>
  </si>
  <si>
    <t>Board of Management</t>
  </si>
  <si>
    <t>Director/ Head of Department</t>
  </si>
  <si>
    <t>CEO/ GD/  MD</t>
  </si>
  <si>
    <t>Customer Services</t>
  </si>
  <si>
    <t>Entry Level</t>
  </si>
  <si>
    <t>Experience/ Non-Management</t>
  </si>
  <si>
    <t>Team Leader/ Supervisor</t>
  </si>
  <si>
    <t>Airfreight/ Seafreight</t>
  </si>
  <si>
    <t>Human Resources</t>
  </si>
  <si>
    <t>Operations</t>
  </si>
  <si>
    <t xml:space="preserve"> (VND) Per Month</t>
  </si>
  <si>
    <t>Navigos - Salary Range (USD) Per Month</t>
  </si>
  <si>
    <t>Manpower - Salary Range (USD) Per Month</t>
  </si>
  <si>
    <t>Exchanged rate :</t>
  </si>
  <si>
    <t>Seq.</t>
  </si>
  <si>
    <t>PersolKelly - Salary Range (USD) Per Month</t>
  </si>
  <si>
    <t>Page 61 - Page 65</t>
  </si>
  <si>
    <t>Remark</t>
  </si>
  <si>
    <t xml:space="preserve">- GENERAL INFORMATION - </t>
  </si>
  <si>
    <t>Job Title</t>
  </si>
  <si>
    <t>MARKET SALARY REPORT</t>
  </si>
  <si>
    <t xml:space="preserve"> (USD) Per Month</t>
  </si>
  <si>
    <t>SUMMARY:</t>
  </si>
  <si>
    <t>3. PersolKelly_VN Salary Guide 2025</t>
  </si>
  <si>
    <t>1. Manpower_VN Salary Guide 2025</t>
  </si>
  <si>
    <t xml:space="preserve">Source : </t>
  </si>
  <si>
    <t>2. Navigos_Talent Guide 2025</t>
  </si>
  <si>
    <t>Market Salary Survey</t>
  </si>
  <si>
    <t>Salary Range</t>
  </si>
  <si>
    <t>Job Title - Grade</t>
  </si>
  <si>
    <t>II. Cấu trúc chức danh mới đề xuất</t>
  </si>
  <si>
    <t>(*) Chức danh mới</t>
  </si>
  <si>
    <t>Tên nhân viên</t>
  </si>
  <si>
    <t>Ngày vào công ty</t>
  </si>
  <si>
    <t>Vị trí hiện tại</t>
  </si>
  <si>
    <t xml:space="preserve">Thâm niên công tác (năm)
</t>
  </si>
  <si>
    <t>Mức lương Min ở vị trí hiện tại theo thang bảng lương</t>
  </si>
  <si>
    <t>Mức lương Max ở vị trí hiện tại theo thang bảng lương</t>
  </si>
  <si>
    <t>Mức lương hiện tại có nằm trong khoảng lương của vị trí hiện tại không</t>
  </si>
  <si>
    <t>Vượt trần: Đưa về mức lương max của vị trí hiện tại trong dải lương; phần tiền vượt quá dải lương sẽ chuyển thành lương thâm niên
Dưới sàn: Đưa về mức lương min của vị trí hiện tại trong dải lương ; đề xuất tăng lương cho các trường hợp này nhằm đảm bảo tính công bằng nội bộ.</t>
  </si>
  <si>
    <t>XÁC ĐỊNH CHỨC DANH VÀ BẬC LƯƠNG THEO CHỨC DANH VÀ MỨC LƯƠNG THỰC LÃNH HIỆN TẠI</t>
  </si>
  <si>
    <t>Mức lương chênh lệch giữa mức lương gộp và mức lương gần nhất của chức danh mới</t>
  </si>
  <si>
    <t>Chuyển đổi thành lương thâm niên đối với trường hợp "Vượt trần"</t>
  </si>
  <si>
    <t>Hướng đề xuất xử lý</t>
  </si>
  <si>
    <t>Giữ nguyên chức danh mới và mức lương, không thay đổi</t>
  </si>
  <si>
    <t>Ghi nhận lương vượt trần thành lương thâm niên hoặc cho thăng chức lên vị trí cao hơn</t>
  </si>
  <si>
    <t>Ưu tiên tăng lương vì mức lương hiện tại dưới mức lương min của vị trí</t>
  </si>
  <si>
    <t>ĐỀ XUẤT TỪ ĐIỀU CHỈNH</t>
  </si>
  <si>
    <t>Ngạch lương + bậc lương</t>
  </si>
  <si>
    <t>Nhân viên</t>
  </si>
  <si>
    <t>Giám sát</t>
  </si>
  <si>
    <t>Phó Phòng</t>
  </si>
  <si>
    <t>Trưởng phòng</t>
  </si>
  <si>
    <t>Quản lý cấp cao</t>
  </si>
  <si>
    <t>Tổng điều hành</t>
  </si>
  <si>
    <t>Giám đốc</t>
  </si>
  <si>
    <t>Quản lý</t>
  </si>
  <si>
    <t>Ban Giám Đốc</t>
  </si>
  <si>
    <t>Vị trí</t>
  </si>
  <si>
    <t>Khoảng cách lương</t>
  </si>
  <si>
    <t>Trung vị</t>
  </si>
  <si>
    <t>Khoảng cách giữa  các vị trí</t>
  </si>
  <si>
    <t>Bậc lương</t>
  </si>
  <si>
    <t>Bậc 1</t>
  </si>
  <si>
    <t>Bậc 2</t>
  </si>
  <si>
    <t>Bậc 3</t>
  </si>
  <si>
    <t>Bậc 4</t>
  </si>
  <si>
    <t>Bậc 5</t>
  </si>
  <si>
    <t>Bậc 6</t>
  </si>
  <si>
    <t>Bậc 7</t>
  </si>
  <si>
    <t>Bậc 8</t>
  </si>
  <si>
    <t>Bậc 9</t>
  </si>
  <si>
    <t>Bậc 10</t>
  </si>
  <si>
    <t>Giám đốc-1</t>
  </si>
  <si>
    <t>Giám đốc-2</t>
  </si>
  <si>
    <t>Giám đốc-3</t>
  </si>
  <si>
    <t>Giám đốc-4</t>
  </si>
  <si>
    <t>Giám đốc-5</t>
  </si>
  <si>
    <t>Bậc</t>
  </si>
  <si>
    <t>Nhân viên-1</t>
  </si>
  <si>
    <t>Nhân viên-2</t>
  </si>
  <si>
    <t>Nhân viên-3</t>
  </si>
  <si>
    <t>Nhân viên-4</t>
  </si>
  <si>
    <t>Nhân viên-5</t>
  </si>
  <si>
    <t>Nhân viên-6</t>
  </si>
  <si>
    <t>Nhân viên-7</t>
  </si>
  <si>
    <t>Nhân viên-8</t>
  </si>
  <si>
    <t>Nhân viên-9</t>
  </si>
  <si>
    <t>Nhân viên-10</t>
  </si>
  <si>
    <t>Giám sát-1</t>
  </si>
  <si>
    <t>Giám sát-2</t>
  </si>
  <si>
    <t>Giám sát-3</t>
  </si>
  <si>
    <t>Giám sát-4</t>
  </si>
  <si>
    <t>Giám sát-5</t>
  </si>
  <si>
    <t>Giám sát-6</t>
  </si>
  <si>
    <t>Giám sát-7</t>
  </si>
  <si>
    <t>Giám sát-8</t>
  </si>
  <si>
    <t>Giám sát-9</t>
  </si>
  <si>
    <t>Giám sát-10</t>
  </si>
  <si>
    <t>Phó phòng-1</t>
  </si>
  <si>
    <t>Phó phòng-2</t>
  </si>
  <si>
    <t>Phó phòng-3</t>
  </si>
  <si>
    <t>Phó phòng-4</t>
  </si>
  <si>
    <t>Phó phòng-5</t>
  </si>
  <si>
    <t>Phó phòng-6</t>
  </si>
  <si>
    <t>Phó phòng-7</t>
  </si>
  <si>
    <t>Phó phòng-8</t>
  </si>
  <si>
    <t>Phó phòng-9</t>
  </si>
  <si>
    <t>Phó phòng-10</t>
  </si>
  <si>
    <t>Trưởng phòng-1</t>
  </si>
  <si>
    <t>Trưởng phòng-2</t>
  </si>
  <si>
    <t>Trưởng phòng-3</t>
  </si>
  <si>
    <t>Trưởng phòng-4</t>
  </si>
  <si>
    <t>Trưởng phòng-5</t>
  </si>
  <si>
    <t>Trưởng phòng-6</t>
  </si>
  <si>
    <t>Trưởng phòng-7</t>
  </si>
  <si>
    <t>Trưởng phòng-8</t>
  </si>
  <si>
    <t>Trưởng phòng-9</t>
  </si>
  <si>
    <t>Trưởng phòng-10</t>
  </si>
  <si>
    <t>Quản lý cấp cao-1</t>
  </si>
  <si>
    <t>Quản lý cấp cao-2</t>
  </si>
  <si>
    <t>Quản lý cấp cao-3</t>
  </si>
  <si>
    <t>Quản lý cấp cao-4</t>
  </si>
  <si>
    <t>Quản lý cấp cao-5</t>
  </si>
  <si>
    <t>Quản lý cấp cao-6</t>
  </si>
  <si>
    <t>Quản lý cấp cao-7</t>
  </si>
  <si>
    <t>Quản lý cấp cao-8</t>
  </si>
  <si>
    <t>Quản lý cấp cao-9</t>
  </si>
  <si>
    <t>Quản lý cấp cao-10</t>
  </si>
  <si>
    <t>Tổng điều hành-1</t>
  </si>
  <si>
    <t>Tổng điều hành-2</t>
  </si>
  <si>
    <t>Tổng điều hành-3</t>
  </si>
  <si>
    <t>Tổng điều hành-4</t>
  </si>
  <si>
    <t>Tổng điều hành-5</t>
  </si>
  <si>
    <t>Lương theo bậc lương</t>
  </si>
  <si>
    <t>Thời gian làm việc tương đương</t>
  </si>
  <si>
    <t>THANG BẢNG LƯƠNG ĐỀ XUẤT</t>
  </si>
  <si>
    <t xml:space="preserve">Mức lương
</t>
  </si>
  <si>
    <t>Giám sát (*)</t>
  </si>
  <si>
    <t xml:space="preserve">Thời gian tăng lương : Mỗi năm một lần </t>
  </si>
  <si>
    <t>Nhân viên mới ra trường</t>
  </si>
  <si>
    <t>Nhân viên đã có kinh nghiệp từ 3-5 năm</t>
  </si>
  <si>
    <t>Trưởng nhóm</t>
  </si>
  <si>
    <t>SƠ ĐỒ VỊ TRÍ</t>
  </si>
  <si>
    <t>Phó phòng</t>
  </si>
  <si>
    <t>Kinh doanh</t>
  </si>
  <si>
    <t>Chứng từ</t>
  </si>
  <si>
    <t>Quản lý container</t>
  </si>
  <si>
    <t>IT</t>
  </si>
  <si>
    <t>Tài xế</t>
  </si>
  <si>
    <t>Tổng điều hành kinh doanh</t>
  </si>
  <si>
    <t>Tổng điều hành sản xuất</t>
  </si>
  <si>
    <t>Giám đốc Tài chính</t>
  </si>
  <si>
    <t>TP Kinh doanh</t>
  </si>
  <si>
    <t>TP Chăm sóc KH</t>
  </si>
  <si>
    <t>TP Chứng từ</t>
  </si>
  <si>
    <t>TP Tàu (Khai thác)</t>
  </si>
  <si>
    <t>TP Quản lý container</t>
  </si>
  <si>
    <t>TP Kế toán</t>
  </si>
  <si>
    <t>TP Nhân sự</t>
  </si>
  <si>
    <t>PP Kinh doanh</t>
  </si>
  <si>
    <t>PP Chăm sóc</t>
  </si>
  <si>
    <t>PP Chứng từ</t>
  </si>
  <si>
    <t>PP Khai thác</t>
  </si>
  <si>
    <t>PP QL container</t>
  </si>
  <si>
    <t>PP Kế toán</t>
  </si>
  <si>
    <t>PP Nhân sự</t>
  </si>
  <si>
    <t>Chăm sóc</t>
  </si>
  <si>
    <t>Thuyền trường</t>
  </si>
  <si>
    <t>Tổng Giám đốc</t>
  </si>
  <si>
    <t>Máy trưởng</t>
  </si>
  <si>
    <t>Sĩ quan boong</t>
  </si>
  <si>
    <t>Sĩ quan máy</t>
  </si>
  <si>
    <t>Thủy thủ</t>
  </si>
  <si>
    <t>Kế toán TH</t>
  </si>
  <si>
    <t>Kế toán thuế</t>
  </si>
  <si>
    <t>Kế toán nội bộ</t>
  </si>
  <si>
    <t>HCNS</t>
  </si>
  <si>
    <t>Stt</t>
  </si>
  <si>
    <t>Tên vị trí</t>
  </si>
  <si>
    <t>Điểm xếp hạng</t>
  </si>
  <si>
    <t>BẢNG XẾP HẠNG GIÁ TRỊ VỊ TRÍ</t>
  </si>
  <si>
    <t>Hệ số giá trị</t>
  </si>
  <si>
    <t>L1</t>
  </si>
  <si>
    <t>L2</t>
  </si>
  <si>
    <t>L3</t>
  </si>
  <si>
    <t>L4</t>
  </si>
  <si>
    <t>L5</t>
  </si>
  <si>
    <t>Ngạch lương</t>
  </si>
  <si>
    <t>THANG LƯƠNG</t>
  </si>
  <si>
    <t>Thời gian hi vọng nhân viên gắn bó</t>
  </si>
  <si>
    <t>Thời gian trung bình tăng lương</t>
  </si>
  <si>
    <t>Số bậc lương</t>
  </si>
  <si>
    <t>Bội số lương</t>
  </si>
  <si>
    <t>Hệ số khoảng cách</t>
  </si>
  <si>
    <t>HSL</t>
  </si>
  <si>
    <t>Mức lương</t>
  </si>
  <si>
    <t>Tỷ lệ tăng lương</t>
  </si>
  <si>
    <t>Ngạch chức danh</t>
  </si>
  <si>
    <t>Quản lý kế toán cấp cao</t>
  </si>
  <si>
    <t>Quản lý nhân sự cấp cao</t>
  </si>
  <si>
    <t>TP kinh doanh cấp cao</t>
  </si>
  <si>
    <t>TP Chăm sóc KH cấp cao</t>
  </si>
  <si>
    <t>TP Chứng từ cấp cao</t>
  </si>
  <si>
    <t>TP Tàu (Khai thác) cấp cao</t>
  </si>
  <si>
    <t>TP Quản lý container cấp cao</t>
  </si>
  <si>
    <t>Lĩnh vực: Logistics (công ty có tàu và container chở hàng hóa đi các nước)</t>
  </si>
  <si>
    <t>CƠ CẤU CHỨC DANH CÔNG TY</t>
  </si>
  <si>
    <t>I. Cơ cấu chức danh hiện tại</t>
  </si>
  <si>
    <t>Tên chức danh</t>
  </si>
  <si>
    <t>Nhóm chức danh</t>
  </si>
  <si>
    <t>Ghi chú</t>
  </si>
  <si>
    <t>III. Định nghĩa chức danh</t>
  </si>
  <si>
    <t>Mới vào nghề hoặc làm việc theo chỉ đạo, hướng dẫn từ cấp trên, theo đúng các quy trình, quy định đã hướng dẫn.</t>
  </si>
  <si>
    <t>Thực hiện công việc độc lập, có kỹ năng vững và đóng góp trực tiếp, hiệu quả cho bộ phận.</t>
  </si>
  <si>
    <t>7- Nhân viên</t>
  </si>
  <si>
    <t>6 - Giám sát</t>
  </si>
  <si>
    <t>5 - Phó phòng</t>
  </si>
  <si>
    <t>4 - Trưởng phòng</t>
  </si>
  <si>
    <t>3-Quản lý cấp cao</t>
  </si>
  <si>
    <t>2- Tổng điều hành</t>
  </si>
  <si>
    <t>1. Giám đốc</t>
  </si>
  <si>
    <t>Nắm vững chuyên môn, có khả năng đào tạo và hướng dẫn người khác.</t>
  </si>
  <si>
    <t>Có khả năng đào tạo, quản lý bộ phận, hướng dẫn và phát triển nhiều nhóm, nhiều bộ phận khác nhau.</t>
  </si>
  <si>
    <t>Giải quyết những công việc khó mà ít người thực hiện được, được coi là chuyên gia trong lĩnh vực phụ trách.</t>
  </si>
  <si>
    <t>Điều hành chiến lược của từng khối, quản lý ngân sách và hiệu suất liên phòng.</t>
  </si>
  <si>
    <t>Dẫn dắt chiến lược và tầm nhìn doanh nghiệp, chịu trách nhiệm về kết quả tổng thể.</t>
  </si>
  <si>
    <t xml:space="preserve">Ghi chú : </t>
  </si>
  <si>
    <t>Lý do khoảng cách giữa bậc 1 và bậc 2 ở vị trí Ngạch chức danh mới (ngạch chức danh 6, vị trí "giám sát") chỉ là 2% vì :</t>
  </si>
  <si>
    <t>1. "Giám sát" là vị trí mới được chèn thêm giữa vị trí "Nhân viên" và "Phó phòng" với mục đích cho nhân viên ở ngạch chức danh 7 có nhiều cơ hội được thăng chức hơn.</t>
  </si>
  <si>
    <t>2. Mức lương min và max đề xuất giữa các bậc chức danh từ ngạch lương 1 đến ngạch lương 7 cũng đang tương đương với lương khảo sát của các công ty cùng ngành nghề trên thị trường</t>
  </si>
  <si>
    <t>RÁP CHỨC DANH NHÂN VIÊN THEO THANG BẢNG LƯƠNG ĐỀ XUẤT</t>
  </si>
  <si>
    <t>Cần xem xét đến yếu tố thâm niên; trường hợp nhân sự đã có 6 năm cống hiến (định vị ở Ngạch chức danh 7, vị trí "Nhân viên" nhưng mức lương hiện tại chỉ bằng nhân viên mới ra trường do lương đầu vào lúc 6 năm trước quá thấp</t>
  </si>
  <si>
    <t>* Bước 1: Áp ráp mức lương hiện tại vào mức lương gần nhất trong thang bảng lương để xác định Chức danh công việc + Bậc lương tương ứng.
* Bước 2: Ưu tiên điều chỉnh lương cho các trường hợp chức danh hiện tại và mức lương hiện tại không phù hợp (lệch dải) với dải lương quy định.</t>
  </si>
  <si>
    <t xml:space="preserve">Bước 3: Đề xuất mức lương mới dựa trên yếu tố thâm niên đối với các trường hợp chức danh hiện tại và mức lương hiện tại không tương xứng với thâm niên công tác của nhân sự
</t>
  </si>
  <si>
    <t>Đề xuất mức lương phù hợp với thâm niên công tác ở ngạch chức danh hiện tại của nhân viên</t>
  </si>
  <si>
    <t>Ngạch chức danh mới đề xuất</t>
  </si>
  <si>
    <t>Mức lương cần phải tăng thêm cho nhân viên</t>
  </si>
  <si>
    <t>Áp ráp chức danh và mức lương hiện tại vào ngạch lương và bậc lương gần nhất
Ngạch chức danh-Bậc lương</t>
  </si>
  <si>
    <t>Những vị trí tô đỏ không có ở Việt Nam nên Thầy có thể bỏ những vị trí này đi cho đỡ phức tạp thầy nhe</t>
  </si>
  <si>
    <t>Khảo sát lương</t>
  </si>
  <si>
    <t xml:space="preserve">Nguyễn Hùng Cường | blognhansu.net.vn </t>
  </si>
  <si>
    <t>Mức lương
hiện tại</t>
  </si>
  <si>
    <t>Lương mới</t>
  </si>
  <si>
    <t>Phụ cấp lương</t>
  </si>
  <si>
    <t>Phòng ban</t>
  </si>
  <si>
    <t>Thông tin lương</t>
  </si>
  <si>
    <t>Sản xuất</t>
  </si>
  <si>
    <t>Khai thác</t>
  </si>
  <si>
    <t>Kết toán</t>
  </si>
  <si>
    <t>Nhân sự</t>
  </si>
  <si>
    <t>Mức lương Min - Max trong ngạch lương</t>
  </si>
  <si>
    <t>Tổng</t>
  </si>
  <si>
    <t>SO SÁNH KẾT NỐI CHỨC DANH NHÂN VIÊN THEO THANG BẢNG LƯƠNG ĐỀ XUẤT</t>
  </si>
  <si>
    <t>Tình trạng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</si>
</sst>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_);_(* \(#,##0\);_(* &quot;-&quot;??_);_(@_)"/>
    <numFmt numFmtId="165" formatCode="_(* #,##0.0_);_(* \(#,##0.0\);_(* &quot;-&quot;??_);_(@_)"/>
    <numFmt numFmtId="166" formatCode="mmm\-yyyy"/>
    <numFmt numFmtId="167" formatCode="[$-409]d\-mmm\-yy;@"/>
    <numFmt numFmtId="168" formatCode="_-* #,##0.00_-;\-* #,##0.00_-;_-* &quot;-&quot;??_-;_-@_-"/>
    <numFmt numFmtId="169" formatCode="_-&quot;$&quot;* #,##0.00_-;\-&quot;$&quot;* #,##0.00_-;_-&quot;$&quot;* &quot;-&quot;??_-;_-@_-"/>
    <numFmt numFmtId="170" formatCode="#,##0.0"/>
  </numFmts>
  <fonts count="50">
    <font>
      <sz val="11"/>
      <color theme="1"/>
      <name val="Calibri"/>
      <family val="2"/>
      <scheme val="minor"/>
    </font>
    <font>
      <sz val="11"/>
      <color theme="1"/>
      <name val="Times New Roman"/>
      <family val="1"/>
    </font>
    <font>
      <b/>
      <sz val="11"/>
      <color theme="1"/>
      <name val="Times New Roman"/>
      <family val="1"/>
    </font>
    <font>
      <b/>
      <sz val="15"/>
      <color theme="1"/>
      <name val="Times New Roman"/>
      <family val="1"/>
    </font>
    <font>
      <sz val="15"/>
      <color theme="1"/>
      <name val="Times New Roman"/>
      <family val="1"/>
    </font>
    <font>
      <sz val="11"/>
      <color theme="1"/>
      <name val="Calibri"/>
      <family val="2"/>
      <scheme val="minor"/>
    </font>
    <font>
      <b/>
      <sz val="13"/>
      <color theme="1"/>
      <name val="Times New Roman"/>
      <family val="1"/>
    </font>
    <font>
      <sz val="13"/>
      <color theme="1"/>
      <name val="Times New Roman"/>
      <family val="1"/>
    </font>
    <font>
      <b/>
      <sz val="13"/>
      <name val="Times New Roman"/>
      <family val="1"/>
    </font>
    <font>
      <sz val="13"/>
      <name val="Times New Roman"/>
      <family val="1"/>
    </font>
    <font>
      <sz val="11"/>
      <name val="Times New Roman"/>
      <family val="1"/>
    </font>
    <font>
      <sz val="10"/>
      <name val="VNI-Times"/>
    </font>
    <font>
      <sz val="10"/>
      <name val="Times New Roman"/>
      <family val="1"/>
    </font>
    <font>
      <sz val="14"/>
      <color theme="1"/>
      <name val="Times New Roman"/>
      <family val="2"/>
      <charset val="163"/>
    </font>
    <font>
      <sz val="11"/>
      <color theme="1"/>
      <name val="Calibri"/>
      <family val="2"/>
      <charset val="129"/>
      <scheme val="minor"/>
    </font>
    <font>
      <sz val="10"/>
      <name val="Arial"/>
      <family val="2"/>
    </font>
    <font>
      <sz val="12"/>
      <name val="바탕체"/>
      <family val="1"/>
      <charset val="129"/>
    </font>
    <font>
      <sz val="10"/>
      <name val=".VnTime"/>
      <family val="2"/>
    </font>
    <font>
      <b/>
      <sz val="9"/>
      <color indexed="81"/>
      <name val="Tahoma"/>
      <family val="2"/>
    </font>
    <font>
      <sz val="9"/>
      <color indexed="81"/>
      <name val="Tahoma"/>
      <family val="2"/>
    </font>
    <font>
      <sz val="15"/>
      <color rgb="FFFF0000"/>
      <name val="Times New Roman"/>
      <family val="1"/>
    </font>
    <font>
      <sz val="10.5"/>
      <name val="돋움체"/>
      <family val="3"/>
      <charset val="129"/>
    </font>
    <font>
      <b/>
      <sz val="20"/>
      <color rgb="FF0070C0"/>
      <name val="Times New Roman"/>
      <family val="1"/>
    </font>
    <font>
      <b/>
      <sz val="11"/>
      <name val="Times New Roman"/>
      <family val="1"/>
    </font>
    <font>
      <sz val="15"/>
      <name val="Times New Roman"/>
      <family val="1"/>
    </font>
    <font>
      <b/>
      <sz val="15"/>
      <color theme="0"/>
      <name val="Times New Roman"/>
      <family val="1"/>
    </font>
    <font>
      <sz val="15"/>
      <color theme="0"/>
      <name val="Times New Roman"/>
      <family val="1"/>
    </font>
    <font>
      <b/>
      <u/>
      <sz val="15"/>
      <color theme="1"/>
      <name val="Times New Roman"/>
      <family val="1"/>
    </font>
    <font>
      <sz val="14"/>
      <color theme="1"/>
      <name val="Times New Roman"/>
      <family val="1"/>
    </font>
    <font>
      <sz val="14"/>
      <name val="Times New Roman"/>
      <family val="1"/>
    </font>
    <font>
      <sz val="15"/>
      <color theme="4" tint="-0.249977111117893"/>
      <name val="Times New Roman"/>
      <family val="1"/>
    </font>
    <font>
      <b/>
      <sz val="14"/>
      <color theme="1"/>
      <name val="Times New Roman"/>
      <family val="1"/>
    </font>
    <font>
      <b/>
      <sz val="14"/>
      <color theme="0"/>
      <name val="Times New Roman"/>
      <family val="1"/>
    </font>
    <font>
      <sz val="18"/>
      <name val="Times New Roman"/>
      <family val="1"/>
    </font>
    <font>
      <b/>
      <sz val="15"/>
      <name val="Times New Roman"/>
      <family val="1"/>
    </font>
    <font>
      <sz val="10"/>
      <name val="Arial"/>
      <family val="2"/>
      <charset val="163"/>
    </font>
    <font>
      <b/>
      <u/>
      <sz val="15"/>
      <name val="Times New Roman"/>
      <family val="1"/>
    </font>
    <font>
      <b/>
      <sz val="14"/>
      <color rgb="FFFF0000"/>
      <name val="Times New Roman"/>
      <family val="1"/>
    </font>
    <font>
      <sz val="18"/>
      <color theme="1"/>
      <name val="Times New Roman"/>
      <family val="1"/>
    </font>
    <font>
      <b/>
      <sz val="11"/>
      <color theme="1"/>
      <name val="Calibri"/>
      <family val="2"/>
      <scheme val="minor"/>
    </font>
    <font>
      <b/>
      <sz val="11"/>
      <color theme="7" tint="-0.249977111117893"/>
      <name val="Calibri"/>
      <family val="2"/>
      <scheme val="minor"/>
    </font>
    <font>
      <u/>
      <sz val="14"/>
      <color theme="1"/>
      <name val="Times New Roman"/>
      <family val="1"/>
    </font>
    <font>
      <sz val="11"/>
      <color rgb="FFFF0000"/>
      <name val="Calibri"/>
      <family val="2"/>
      <scheme val="minor"/>
    </font>
    <font>
      <b/>
      <sz val="11"/>
      <color rgb="FF0070C0"/>
      <name val="Times New Roman"/>
      <family val="1"/>
    </font>
    <font>
      <b/>
      <sz val="11"/>
      <color theme="0"/>
      <name val="Times New Roman"/>
      <family val="1"/>
    </font>
    <font>
      <b/>
      <sz val="11"/>
      <color indexed="8"/>
      <name val="Times New Roman"/>
      <family val="1"/>
    </font>
    <font>
      <sz val="11"/>
      <color indexed="8"/>
      <name val="Times New Roman"/>
      <family val="1"/>
    </font>
    <font>
      <sz val="11"/>
      <color theme="0"/>
      <name val="Times New Roman"/>
      <family val="1"/>
    </font>
    <font>
      <i/>
      <sz val="11"/>
      <color theme="1"/>
      <name val="Calibri"/>
      <family val="2"/>
      <scheme val="minor"/>
    </font>
    <font>
      <b/>
      <sz val="16"/>
      <color rgb="FF0070C0"/>
      <name val="Times New Roman"/>
      <family val="1"/>
    </font>
  </fonts>
  <fills count="18">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rgb="FFFFC9FF"/>
        <bgColor indexed="64"/>
      </patternFill>
    </fill>
    <fill>
      <patternFill patternType="solid">
        <fgColor indexed="13"/>
        <bgColor indexed="64"/>
      </patternFill>
    </fill>
    <fill>
      <patternFill patternType="solid">
        <fgColor theme="7" tint="0.399975585192419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diagonalUp="1" diagonalDown="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s>
  <cellStyleXfs count="20">
    <xf numFmtId="0" fontId="0" fillId="0" borderId="0"/>
    <xf numFmtId="43" fontId="5" fillId="0" borderId="0" applyFont="0" applyFill="0" applyBorder="0" applyAlignment="0" applyProtection="0"/>
    <xf numFmtId="9" fontId="5" fillId="0" borderId="0" applyFont="0" applyFill="0" applyBorder="0" applyAlignment="0" applyProtection="0"/>
    <xf numFmtId="0" fontId="11" fillId="0" borderId="0"/>
    <xf numFmtId="9" fontId="5" fillId="0" borderId="0" applyFont="0" applyFill="0" applyBorder="0" applyAlignment="0" applyProtection="0"/>
    <xf numFmtId="9" fontId="13" fillId="0" borderId="0" applyFont="0" applyFill="0" applyBorder="0" applyAlignment="0" applyProtection="0"/>
    <xf numFmtId="43" fontId="5" fillId="0" borderId="0" applyFont="0" applyFill="0" applyBorder="0" applyAlignment="0" applyProtection="0"/>
    <xf numFmtId="0" fontId="13" fillId="0" borderId="0"/>
    <xf numFmtId="0" fontId="14" fillId="0" borderId="0">
      <alignment vertical="center"/>
    </xf>
    <xf numFmtId="0" fontId="15" fillId="0" borderId="0"/>
    <xf numFmtId="168" fontId="15" fillId="0" borderId="0" applyFont="0" applyFill="0" applyBorder="0" applyAlignment="0" applyProtection="0"/>
    <xf numFmtId="169" fontId="15" fillId="0" borderId="0" applyFont="0" applyFill="0" applyBorder="0" applyAlignment="0" applyProtection="0"/>
    <xf numFmtId="0" fontId="16" fillId="0" borderId="0"/>
    <xf numFmtId="44" fontId="17" fillId="0" borderId="0" applyFont="0" applyFill="0" applyBorder="0" applyAlignment="0" applyProtection="0"/>
    <xf numFmtId="0" fontId="15" fillId="0" borderId="19" quotePrefix="1">
      <alignment horizontal="justify" vertical="justify" textRotation="127" wrapText="1" justifyLastLine="1"/>
      <protection hidden="1"/>
    </xf>
    <xf numFmtId="0" fontId="15" fillId="0" borderId="0"/>
    <xf numFmtId="43" fontId="15" fillId="0" borderId="0" applyFont="0" applyFill="0" applyBorder="0" applyAlignment="0" applyProtection="0"/>
    <xf numFmtId="0" fontId="21" fillId="0" borderId="0">
      <alignment vertical="center"/>
    </xf>
    <xf numFmtId="0" fontId="5" fillId="0" borderId="0"/>
    <xf numFmtId="0" fontId="35" fillId="0" borderId="0"/>
  </cellStyleXfs>
  <cellXfs count="300">
    <xf numFmtId="0" fontId="0" fillId="0" borderId="0" xfId="0"/>
    <xf numFmtId="0" fontId="7" fillId="0" borderId="0" xfId="0" applyFont="1" applyAlignment="1">
      <alignment vertical="center"/>
    </xf>
    <xf numFmtId="0" fontId="4" fillId="0" borderId="0" xfId="0" applyFont="1"/>
    <xf numFmtId="164" fontId="4" fillId="0" borderId="0" xfId="1" applyNumberFormat="1" applyFont="1" applyAlignment="1"/>
    <xf numFmtId="0" fontId="4" fillId="0" borderId="0" xfId="0" applyFont="1" applyAlignment="1">
      <alignment horizontal="left" vertical="center" indent="1"/>
    </xf>
    <xf numFmtId="164" fontId="9" fillId="0" borderId="1" xfId="1" applyNumberFormat="1" applyFont="1" applyBorder="1" applyAlignment="1">
      <alignment vertical="center"/>
    </xf>
    <xf numFmtId="164" fontId="4" fillId="0" borderId="0" xfId="1" applyNumberFormat="1" applyFont="1" applyAlignment="1">
      <alignment horizontal="right" vertical="center"/>
    </xf>
    <xf numFmtId="164" fontId="4" fillId="0" borderId="0" xfId="1" applyNumberFormat="1" applyFont="1" applyAlignment="1">
      <alignment horizontal="left" vertical="center"/>
    </xf>
    <xf numFmtId="0" fontId="1" fillId="0" borderId="0" xfId="0" applyFont="1"/>
    <xf numFmtId="0" fontId="9" fillId="0" borderId="0" xfId="15" applyFont="1" applyAlignment="1">
      <alignment vertical="center" wrapText="1"/>
    </xf>
    <xf numFmtId="0" fontId="9" fillId="11" borderId="0" xfId="15" applyFont="1" applyFill="1" applyAlignment="1">
      <alignment vertical="center" wrapText="1"/>
    </xf>
    <xf numFmtId="0" fontId="22" fillId="6" borderId="0" xfId="18" applyFont="1" applyFill="1" applyAlignment="1">
      <alignment horizontal="left" vertical="center" wrapText="1"/>
    </xf>
    <xf numFmtId="0" fontId="10" fillId="0" borderId="0" xfId="9" applyFont="1" applyAlignment="1">
      <alignment vertical="center" wrapText="1"/>
    </xf>
    <xf numFmtId="0" fontId="10" fillId="0" borderId="1" xfId="9" applyFont="1" applyBorder="1" applyAlignment="1">
      <alignment horizontal="center" vertical="center" wrapText="1"/>
    </xf>
    <xf numFmtId="0" fontId="10" fillId="0" borderId="1" xfId="9" applyFont="1" applyBorder="1" applyAlignment="1">
      <alignment vertical="center" wrapText="1"/>
    </xf>
    <xf numFmtId="0" fontId="7" fillId="0" borderId="11" xfId="0" applyFont="1" applyBorder="1" applyAlignment="1">
      <alignment horizontal="center" vertical="center"/>
    </xf>
    <xf numFmtId="0" fontId="7" fillId="0" borderId="29" xfId="0" applyFont="1" applyBorder="1" applyAlignment="1">
      <alignment horizontal="center" vertical="center"/>
    </xf>
    <xf numFmtId="0" fontId="4" fillId="0" borderId="0" xfId="0" applyFont="1" applyAlignment="1">
      <alignment vertical="center"/>
    </xf>
    <xf numFmtId="0" fontId="4" fillId="0" borderId="1" xfId="0" applyFont="1" applyBorder="1" applyAlignment="1">
      <alignment vertical="center"/>
    </xf>
    <xf numFmtId="164" fontId="4" fillId="0" borderId="1" xfId="1" applyNumberFormat="1" applyFont="1" applyBorder="1" applyAlignment="1">
      <alignment vertical="center"/>
    </xf>
    <xf numFmtId="164" fontId="4" fillId="0" borderId="0" xfId="1" applyNumberFormat="1" applyFont="1" applyAlignment="1">
      <alignment vertical="center"/>
    </xf>
    <xf numFmtId="164" fontId="4" fillId="4" borderId="1" xfId="1" applyNumberFormat="1" applyFont="1" applyFill="1" applyBorder="1" applyAlignment="1">
      <alignment vertical="center"/>
    </xf>
    <xf numFmtId="0" fontId="20" fillId="0" borderId="1" xfId="0" applyFont="1" applyBorder="1" applyAlignment="1">
      <alignment vertical="center"/>
    </xf>
    <xf numFmtId="0" fontId="3" fillId="12" borderId="1" xfId="0" applyFont="1" applyFill="1" applyBorder="1" applyAlignment="1">
      <alignment horizontal="center" vertical="center"/>
    </xf>
    <xf numFmtId="0" fontId="3" fillId="12" borderId="1" xfId="0" applyFont="1" applyFill="1" applyBorder="1" applyAlignment="1">
      <alignment horizontal="center"/>
    </xf>
    <xf numFmtId="0" fontId="3" fillId="13" borderId="1" xfId="0" applyFont="1" applyFill="1" applyBorder="1" applyAlignment="1">
      <alignment horizontal="center" vertical="center"/>
    </xf>
    <xf numFmtId="0" fontId="24" fillId="0" borderId="0" xfId="0" applyFont="1" applyAlignment="1">
      <alignment vertical="center"/>
    </xf>
    <xf numFmtId="0" fontId="25" fillId="14" borderId="1" xfId="0" applyFont="1" applyFill="1" applyBorder="1" applyAlignment="1">
      <alignment horizontal="center" vertical="center"/>
    </xf>
    <xf numFmtId="0" fontId="26" fillId="0" borderId="0" xfId="0" applyFont="1" applyAlignment="1">
      <alignment vertical="center"/>
    </xf>
    <xf numFmtId="0" fontId="3" fillId="0" borderId="0" xfId="0" applyFont="1" applyAlignment="1">
      <alignment vertical="center"/>
    </xf>
    <xf numFmtId="0" fontId="27" fillId="0" borderId="0" xfId="0" applyFont="1" applyAlignment="1">
      <alignment vertical="center"/>
    </xf>
    <xf numFmtId="0" fontId="27" fillId="0" borderId="0" xfId="0" applyFont="1"/>
    <xf numFmtId="164" fontId="10" fillId="0" borderId="1" xfId="9" applyNumberFormat="1" applyFont="1" applyBorder="1" applyAlignment="1">
      <alignment vertical="center" wrapText="1"/>
    </xf>
    <xf numFmtId="3" fontId="31" fillId="6" borderId="15" xfId="0" applyNumberFormat="1" applyFont="1" applyFill="1" applyBorder="1" applyAlignment="1">
      <alignment horizontal="center" vertical="center"/>
    </xf>
    <xf numFmtId="9" fontId="29" fillId="6" borderId="15" xfId="2" applyFont="1" applyFill="1" applyBorder="1" applyAlignment="1">
      <alignment horizontal="center" vertical="center"/>
    </xf>
    <xf numFmtId="2" fontId="28" fillId="6" borderId="16" xfId="0" applyNumberFormat="1" applyFont="1" applyFill="1" applyBorder="1" applyAlignment="1">
      <alignment horizontal="left" vertical="center" wrapText="1"/>
    </xf>
    <xf numFmtId="3" fontId="28" fillId="6" borderId="16" xfId="0" applyNumberFormat="1" applyFont="1" applyFill="1" applyBorder="1" applyAlignment="1">
      <alignment horizontal="center" vertical="center"/>
    </xf>
    <xf numFmtId="2" fontId="29" fillId="6" borderId="16" xfId="0" applyNumberFormat="1" applyFont="1" applyFill="1" applyBorder="1" applyAlignment="1">
      <alignment horizontal="center" vertical="center"/>
    </xf>
    <xf numFmtId="3" fontId="31" fillId="0" borderId="18" xfId="0" applyNumberFormat="1" applyFont="1" applyBorder="1" applyAlignment="1">
      <alignment horizontal="center" vertical="center"/>
    </xf>
    <xf numFmtId="9" fontId="29" fillId="4" borderId="18" xfId="2" applyFont="1" applyFill="1" applyBorder="1" applyAlignment="1">
      <alignment horizontal="center" vertical="center"/>
    </xf>
    <xf numFmtId="9" fontId="29" fillId="4" borderId="15" xfId="2" applyFont="1" applyFill="1" applyBorder="1" applyAlignment="1">
      <alignment horizontal="center" vertical="center"/>
    </xf>
    <xf numFmtId="3" fontId="28" fillId="0" borderId="16" xfId="0" applyNumberFormat="1" applyFont="1" applyBorder="1" applyAlignment="1">
      <alignment horizontal="center" vertical="center"/>
    </xf>
    <xf numFmtId="2" fontId="29" fillId="4" borderId="16" xfId="0" applyNumberFormat="1" applyFont="1" applyFill="1" applyBorder="1" applyAlignment="1">
      <alignment horizontal="center" vertical="center"/>
    </xf>
    <xf numFmtId="0" fontId="28" fillId="4" borderId="9" xfId="0" applyFont="1" applyFill="1" applyBorder="1" applyAlignment="1">
      <alignment vertical="center"/>
    </xf>
    <xf numFmtId="0" fontId="28" fillId="0" borderId="0" xfId="0" applyFont="1"/>
    <xf numFmtId="0" fontId="28" fillId="0" borderId="9" xfId="0" applyFont="1" applyBorder="1"/>
    <xf numFmtId="0" fontId="28" fillId="0" borderId="2" xfId="0" applyFont="1" applyBorder="1" applyAlignment="1">
      <alignment horizontal="center" vertical="center"/>
    </xf>
    <xf numFmtId="0" fontId="28" fillId="0" borderId="4" xfId="0" applyFont="1" applyBorder="1" applyAlignment="1">
      <alignment horizontal="center" vertical="center"/>
    </xf>
    <xf numFmtId="0" fontId="28" fillId="0" borderId="3" xfId="0" applyFont="1" applyBorder="1" applyAlignment="1">
      <alignment horizontal="center" vertical="center"/>
    </xf>
    <xf numFmtId="3" fontId="31" fillId="0" borderId="15" xfId="0" applyNumberFormat="1" applyFont="1" applyBorder="1" applyAlignment="1">
      <alignment horizontal="center" vertical="center"/>
    </xf>
    <xf numFmtId="2" fontId="28" fillId="6" borderId="27" xfId="0" applyNumberFormat="1" applyFont="1" applyFill="1" applyBorder="1" applyAlignment="1">
      <alignment horizontal="left" vertical="center" wrapText="1"/>
    </xf>
    <xf numFmtId="0" fontId="24" fillId="6" borderId="14" xfId="0" applyFont="1" applyFill="1" applyBorder="1" applyAlignment="1">
      <alignment vertical="top"/>
    </xf>
    <xf numFmtId="0" fontId="24" fillId="4" borderId="14" xfId="0" applyFont="1" applyFill="1" applyBorder="1" applyAlignment="1">
      <alignment horizontal="left" vertical="top"/>
    </xf>
    <xf numFmtId="43" fontId="29" fillId="4" borderId="27" xfId="0" applyNumberFormat="1" applyFont="1" applyFill="1" applyBorder="1" applyAlignment="1">
      <alignment horizontal="left" vertical="center" wrapText="1"/>
    </xf>
    <xf numFmtId="0" fontId="24" fillId="6" borderId="15" xfId="0" applyFont="1" applyFill="1" applyBorder="1" applyAlignment="1">
      <alignment vertical="top"/>
    </xf>
    <xf numFmtId="3" fontId="31" fillId="4" borderId="15" xfId="0" applyNumberFormat="1" applyFont="1" applyFill="1" applyBorder="1" applyAlignment="1">
      <alignment horizontal="center" vertical="center"/>
    </xf>
    <xf numFmtId="4" fontId="31" fillId="6" borderId="15" xfId="0" applyNumberFormat="1" applyFont="1" applyFill="1" applyBorder="1" applyAlignment="1">
      <alignment horizontal="center" vertical="center"/>
    </xf>
    <xf numFmtId="4" fontId="31" fillId="4" borderId="15" xfId="0" applyNumberFormat="1" applyFont="1" applyFill="1" applyBorder="1" applyAlignment="1">
      <alignment horizontal="center" vertical="center"/>
    </xf>
    <xf numFmtId="0" fontId="1" fillId="0" borderId="0" xfId="0" applyFont="1" applyAlignment="1">
      <alignment wrapText="1"/>
    </xf>
    <xf numFmtId="0" fontId="12" fillId="0" borderId="0" xfId="14" applyFont="1" applyBorder="1" applyAlignment="1" applyProtection="1"/>
    <xf numFmtId="0" fontId="1" fillId="4" borderId="0" xfId="0" applyFont="1" applyFill="1"/>
    <xf numFmtId="0" fontId="28" fillId="4" borderId="9" xfId="0" applyFont="1" applyFill="1" applyBorder="1"/>
    <xf numFmtId="0" fontId="7" fillId="0" borderId="9" xfId="0" applyFont="1" applyBorder="1" applyAlignment="1">
      <alignment vertical="center"/>
    </xf>
    <xf numFmtId="0" fontId="7" fillId="0" borderId="10" xfId="0" applyFont="1" applyBorder="1" applyAlignment="1">
      <alignment vertical="center"/>
    </xf>
    <xf numFmtId="0" fontId="28" fillId="0" borderId="10" xfId="0" applyFont="1" applyBorder="1"/>
    <xf numFmtId="0" fontId="1" fillId="0" borderId="0" xfId="0" applyFont="1" applyAlignment="1">
      <alignment vertical="center"/>
    </xf>
    <xf numFmtId="0" fontId="6" fillId="10" borderId="28" xfId="0" applyFont="1" applyFill="1" applyBorder="1" applyAlignment="1">
      <alignment horizontal="center" vertical="center" wrapText="1"/>
    </xf>
    <xf numFmtId="0" fontId="7" fillId="0" borderId="25" xfId="0" applyFont="1" applyBorder="1" applyAlignment="1">
      <alignment horizontal="left" vertical="center"/>
    </xf>
    <xf numFmtId="164" fontId="10" fillId="4" borderId="0" xfId="9" applyNumberFormat="1" applyFont="1" applyFill="1" applyAlignment="1">
      <alignment vertical="center" wrapText="1"/>
    </xf>
    <xf numFmtId="167" fontId="10" fillId="0" borderId="1" xfId="0" applyNumberFormat="1" applyFont="1" applyBorder="1" applyAlignment="1">
      <alignment vertical="center" wrapText="1"/>
    </xf>
    <xf numFmtId="164" fontId="23" fillId="4" borderId="1" xfId="10" applyNumberFormat="1" applyFont="1" applyFill="1" applyBorder="1" applyAlignment="1">
      <alignment vertical="center" wrapText="1"/>
    </xf>
    <xf numFmtId="165" fontId="10" fillId="0" borderId="1" xfId="10" applyNumberFormat="1" applyFont="1" applyFill="1" applyBorder="1" applyAlignment="1">
      <alignment vertical="center" wrapText="1"/>
    </xf>
    <xf numFmtId="0" fontId="10" fillId="4" borderId="1" xfId="9" applyFont="1" applyFill="1" applyBorder="1" applyAlignment="1">
      <alignment vertical="center" wrapText="1"/>
    </xf>
    <xf numFmtId="164" fontId="10" fillId="4" borderId="1" xfId="9" applyNumberFormat="1" applyFont="1" applyFill="1" applyBorder="1" applyAlignment="1">
      <alignment vertical="center" wrapText="1"/>
    </xf>
    <xf numFmtId="0" fontId="10" fillId="0" borderId="1" xfId="0" applyFont="1" applyBorder="1" applyAlignment="1">
      <alignment horizontal="center" vertical="center" wrapText="1"/>
    </xf>
    <xf numFmtId="0" fontId="10" fillId="4" borderId="1" xfId="0" applyFont="1" applyFill="1" applyBorder="1" applyAlignment="1">
      <alignment vertical="center" wrapText="1"/>
    </xf>
    <xf numFmtId="167" fontId="10" fillId="8" borderId="1" xfId="0" applyNumberFormat="1" applyFont="1" applyFill="1" applyBorder="1" applyAlignment="1">
      <alignment vertical="center" wrapText="1"/>
    </xf>
    <xf numFmtId="0" fontId="23" fillId="6" borderId="1" xfId="9" applyFont="1" applyFill="1" applyBorder="1" applyAlignment="1">
      <alignment horizontal="center" vertical="center" wrapText="1"/>
    </xf>
    <xf numFmtId="0" fontId="1" fillId="5" borderId="17" xfId="0" applyFont="1" applyFill="1" applyBorder="1" applyAlignment="1">
      <alignment horizontal="left" vertical="center" wrapText="1"/>
    </xf>
    <xf numFmtId="0" fontId="10" fillId="2" borderId="1" xfId="9" applyFont="1" applyFill="1" applyBorder="1" applyAlignment="1">
      <alignment vertical="center" wrapText="1"/>
    </xf>
    <xf numFmtId="3" fontId="1" fillId="0" borderId="0" xfId="0" applyNumberFormat="1" applyFont="1"/>
    <xf numFmtId="3" fontId="23" fillId="6" borderId="1" xfId="9" applyNumberFormat="1" applyFont="1" applyFill="1" applyBorder="1" applyAlignment="1">
      <alignment horizontal="center" vertical="center" wrapText="1"/>
    </xf>
    <xf numFmtId="3" fontId="10" fillId="4" borderId="1" xfId="9" applyNumberFormat="1" applyFont="1" applyFill="1" applyBorder="1" applyAlignment="1">
      <alignment vertical="center" wrapText="1"/>
    </xf>
    <xf numFmtId="3" fontId="10" fillId="2" borderId="1" xfId="9" applyNumberFormat="1" applyFont="1" applyFill="1" applyBorder="1" applyAlignment="1">
      <alignment vertical="center" wrapText="1"/>
    </xf>
    <xf numFmtId="0" fontId="1" fillId="9" borderId="1" xfId="0" applyFont="1" applyFill="1" applyBorder="1"/>
    <xf numFmtId="0" fontId="2" fillId="2" borderId="1" xfId="0" applyFont="1" applyFill="1" applyBorder="1" applyAlignment="1">
      <alignment vertical="center" wrapText="1"/>
    </xf>
    <xf numFmtId="0" fontId="23" fillId="2" borderId="1" xfId="0" applyFont="1" applyFill="1" applyBorder="1" applyAlignment="1">
      <alignment vertical="center" wrapText="1"/>
    </xf>
    <xf numFmtId="3" fontId="2" fillId="2" borderId="1" xfId="0" applyNumberFormat="1" applyFont="1" applyFill="1" applyBorder="1" applyAlignment="1">
      <alignment horizontal="center" vertical="center" wrapText="1"/>
    </xf>
    <xf numFmtId="0" fontId="10" fillId="9" borderId="1" xfId="0" applyFont="1" applyFill="1" applyBorder="1" applyAlignment="1">
      <alignment vertical="center" wrapText="1"/>
    </xf>
    <xf numFmtId="3" fontId="1" fillId="9" borderId="1" xfId="0" applyNumberFormat="1" applyFont="1" applyFill="1" applyBorder="1" applyAlignment="1">
      <alignment horizontal="center" vertical="center"/>
    </xf>
    <xf numFmtId="0" fontId="1" fillId="7" borderId="1" xfId="0" applyFont="1" applyFill="1" applyBorder="1"/>
    <xf numFmtId="0" fontId="10" fillId="7" borderId="1" xfId="0" applyFont="1" applyFill="1" applyBorder="1" applyAlignment="1">
      <alignment vertical="center" wrapText="1"/>
    </xf>
    <xf numFmtId="3" fontId="1" fillId="7" borderId="1" xfId="0" applyNumberFormat="1" applyFont="1" applyFill="1" applyBorder="1" applyAlignment="1">
      <alignment horizontal="center" vertical="center"/>
    </xf>
    <xf numFmtId="0" fontId="1" fillId="7" borderId="1" xfId="0" applyFont="1" applyFill="1" applyBorder="1" applyAlignment="1">
      <alignment wrapText="1"/>
    </xf>
    <xf numFmtId="0" fontId="1" fillId="9" borderId="1" xfId="0" applyFont="1" applyFill="1" applyBorder="1" applyAlignment="1">
      <alignment wrapText="1"/>
    </xf>
    <xf numFmtId="0" fontId="1" fillId="4" borderId="1" xfId="0" applyFont="1" applyFill="1" applyBorder="1" applyAlignment="1">
      <alignment horizontal="left" vertical="center" wrapText="1"/>
    </xf>
    <xf numFmtId="0" fontId="1" fillId="4" borderId="17" xfId="0" applyFont="1" applyFill="1" applyBorder="1" applyAlignment="1">
      <alignment horizontal="left" vertical="center" wrapText="1"/>
    </xf>
    <xf numFmtId="3" fontId="37" fillId="6" borderId="15" xfId="0" applyNumberFormat="1" applyFont="1" applyFill="1" applyBorder="1" applyAlignment="1">
      <alignment horizontal="center" vertical="center"/>
    </xf>
    <xf numFmtId="0" fontId="38" fillId="0" borderId="0" xfId="0" applyFont="1"/>
    <xf numFmtId="0" fontId="0" fillId="0" borderId="0" xfId="0" applyAlignment="1">
      <alignment horizontal="centerContinuous"/>
    </xf>
    <xf numFmtId="0" fontId="0" fillId="0" borderId="1" xfId="0" applyBorder="1"/>
    <xf numFmtId="0" fontId="0" fillId="0" borderId="1" xfId="0" applyBorder="1" applyAlignment="1">
      <alignment horizontal="left"/>
    </xf>
    <xf numFmtId="0" fontId="40" fillId="0" borderId="0" xfId="0" applyFont="1" applyAlignment="1">
      <alignment horizontal="centerContinuous"/>
    </xf>
    <xf numFmtId="3" fontId="0" fillId="0" borderId="1" xfId="0" applyNumberFormat="1" applyBorder="1"/>
    <xf numFmtId="9" fontId="0" fillId="0" borderId="0" xfId="2" applyFont="1"/>
    <xf numFmtId="0" fontId="39" fillId="3" borderId="1" xfId="0" applyFont="1" applyFill="1" applyBorder="1" applyAlignment="1">
      <alignment horizontal="centerContinuous"/>
    </xf>
    <xf numFmtId="0" fontId="39" fillId="3" borderId="1" xfId="0" applyFont="1" applyFill="1" applyBorder="1" applyAlignment="1">
      <alignment horizontal="center"/>
    </xf>
    <xf numFmtId="2" fontId="0" fillId="0" borderId="1" xfId="0" applyNumberFormat="1" applyBorder="1"/>
    <xf numFmtId="9" fontId="0" fillId="0" borderId="1" xfId="2" applyFont="1" applyBorder="1"/>
    <xf numFmtId="0" fontId="39" fillId="0" borderId="0" xfId="0" applyFont="1" applyAlignment="1">
      <alignment horizontal="centerContinuous"/>
    </xf>
    <xf numFmtId="0" fontId="6" fillId="10" borderId="23" xfId="0" applyFont="1" applyFill="1" applyBorder="1" applyAlignment="1">
      <alignment horizontal="left" vertical="center" wrapText="1"/>
    </xf>
    <xf numFmtId="165" fontId="10" fillId="2" borderId="1" xfId="10" applyNumberFormat="1" applyFont="1" applyFill="1" applyBorder="1" applyAlignment="1">
      <alignment vertical="center" wrapText="1"/>
    </xf>
    <xf numFmtId="0" fontId="22" fillId="6" borderId="0" xfId="18" applyFont="1" applyFill="1" applyAlignment="1">
      <alignment horizontal="left" vertical="center" wrapText="1"/>
    </xf>
    <xf numFmtId="0" fontId="0" fillId="0" borderId="1" xfId="0" applyBorder="1" applyAlignment="1">
      <alignment horizontal="center" vertical="center"/>
    </xf>
    <xf numFmtId="0" fontId="39" fillId="3" borderId="1" xfId="0" applyFont="1" applyFill="1" applyBorder="1" applyAlignment="1">
      <alignment horizontal="center"/>
    </xf>
    <xf numFmtId="0" fontId="8" fillId="0" borderId="0" xfId="15" applyFont="1" applyAlignment="1">
      <alignment horizontal="left" vertical="center" wrapText="1"/>
    </xf>
    <xf numFmtId="0" fontId="24" fillId="6" borderId="33" xfId="0" applyFont="1" applyFill="1" applyBorder="1" applyAlignment="1">
      <alignment vertical="center"/>
    </xf>
    <xf numFmtId="0" fontId="24" fillId="4" borderId="33" xfId="0" applyFont="1" applyFill="1" applyBorder="1" applyAlignment="1">
      <alignment horizontal="left" vertical="center"/>
    </xf>
    <xf numFmtId="0" fontId="9" fillId="4" borderId="0" xfId="15" applyFont="1" applyFill="1" applyAlignment="1">
      <alignment vertical="center" wrapText="1"/>
    </xf>
    <xf numFmtId="0" fontId="6" fillId="10" borderId="32" xfId="0" applyFont="1" applyFill="1" applyBorder="1" applyAlignment="1">
      <alignment horizontal="center" vertical="center" wrapText="1"/>
    </xf>
    <xf numFmtId="0" fontId="24" fillId="6" borderId="34" xfId="0" applyFont="1" applyFill="1" applyBorder="1" applyAlignment="1">
      <alignment vertical="center"/>
    </xf>
    <xf numFmtId="0" fontId="24" fillId="4" borderId="9" xfId="0" applyFont="1" applyFill="1" applyBorder="1" applyAlignment="1">
      <alignment vertical="center"/>
    </xf>
    <xf numFmtId="0" fontId="24" fillId="6" borderId="32" xfId="0" applyFont="1" applyFill="1" applyBorder="1" applyAlignment="1">
      <alignment vertical="center"/>
    </xf>
    <xf numFmtId="0" fontId="24" fillId="4" borderId="34" xfId="0" applyFont="1" applyFill="1" applyBorder="1" applyAlignment="1">
      <alignment horizontal="left" vertical="center"/>
    </xf>
    <xf numFmtId="0" fontId="30" fillId="4" borderId="23" xfId="0" applyFont="1" applyFill="1" applyBorder="1" applyAlignment="1">
      <alignment vertical="center"/>
    </xf>
    <xf numFmtId="0" fontId="24" fillId="6" borderId="25" xfId="0" applyFont="1" applyFill="1" applyBorder="1" applyAlignment="1">
      <alignment vertical="center"/>
    </xf>
    <xf numFmtId="0" fontId="33" fillId="0" borderId="0" xfId="15" applyFont="1" applyAlignment="1">
      <alignment vertical="center" wrapText="1"/>
    </xf>
    <xf numFmtId="0" fontId="33" fillId="11" borderId="0" xfId="15" applyFont="1" applyFill="1" applyAlignment="1">
      <alignment vertical="center" wrapText="1"/>
    </xf>
    <xf numFmtId="0" fontId="24" fillId="0" borderId="0" xfId="15" applyFont="1" applyAlignment="1">
      <alignment vertical="center" wrapText="1"/>
    </xf>
    <xf numFmtId="0" fontId="24" fillId="0" borderId="11" xfId="15" applyFont="1" applyBorder="1" applyAlignment="1">
      <alignment vertical="center" wrapText="1"/>
    </xf>
    <xf numFmtId="0" fontId="24" fillId="0" borderId="12" xfId="15" applyFont="1" applyBorder="1" applyAlignment="1">
      <alignment vertical="center" wrapText="1"/>
    </xf>
    <xf numFmtId="0" fontId="24" fillId="4" borderId="1" xfId="0" applyFont="1" applyFill="1" applyBorder="1" applyAlignment="1">
      <alignment vertical="center"/>
    </xf>
    <xf numFmtId="0" fontId="24" fillId="0" borderId="29" xfId="15" applyFont="1" applyBorder="1" applyAlignment="1">
      <alignment vertical="center" wrapText="1"/>
    </xf>
    <xf numFmtId="0" fontId="24" fillId="0" borderId="25" xfId="15" applyFont="1" applyBorder="1" applyAlignment="1">
      <alignment vertical="center" wrapText="1"/>
    </xf>
    <xf numFmtId="0" fontId="6" fillId="10" borderId="26" xfId="0" applyFont="1" applyFill="1" applyBorder="1" applyAlignment="1">
      <alignment horizontal="center" vertical="center" wrapText="1"/>
    </xf>
    <xf numFmtId="0" fontId="4" fillId="0" borderId="1" xfId="0" applyFont="1" applyBorder="1" applyAlignment="1">
      <alignment horizontal="center" vertical="center"/>
    </xf>
    <xf numFmtId="0" fontId="10" fillId="0" borderId="0" xfId="9" applyFont="1" applyAlignment="1">
      <alignment wrapText="1"/>
    </xf>
    <xf numFmtId="0" fontId="10" fillId="0" borderId="0" xfId="9" applyFont="1" applyAlignment="1">
      <alignment vertical="center"/>
    </xf>
    <xf numFmtId="0" fontId="10" fillId="0" borderId="0" xfId="9" applyFont="1"/>
    <xf numFmtId="166" fontId="23" fillId="0" borderId="0" xfId="9" applyNumberFormat="1" applyFont="1" applyAlignment="1">
      <alignment horizontal="left" vertical="center"/>
    </xf>
    <xf numFmtId="0" fontId="23" fillId="0" borderId="0" xfId="9" applyFont="1" applyAlignment="1">
      <alignment vertical="center" wrapText="1"/>
    </xf>
    <xf numFmtId="0" fontId="23" fillId="0" borderId="0" xfId="9" applyFont="1" applyAlignment="1">
      <alignment vertical="center"/>
    </xf>
    <xf numFmtId="165" fontId="23" fillId="0" borderId="0" xfId="9" applyNumberFormat="1" applyFont="1" applyAlignment="1">
      <alignment vertical="center"/>
    </xf>
    <xf numFmtId="3" fontId="10" fillId="0" borderId="0" xfId="9" applyNumberFormat="1" applyFont="1" applyAlignment="1">
      <alignment vertical="center"/>
    </xf>
    <xf numFmtId="0" fontId="44" fillId="4" borderId="0" xfId="9" quotePrefix="1" applyFont="1" applyFill="1" applyAlignment="1">
      <alignment vertical="center"/>
    </xf>
    <xf numFmtId="0" fontId="44" fillId="4" borderId="0" xfId="9" quotePrefix="1" applyFont="1" applyFill="1" applyAlignment="1">
      <alignment vertical="center" wrapText="1"/>
    </xf>
    <xf numFmtId="0" fontId="45" fillId="0" borderId="0" xfId="9" quotePrefix="1" applyFont="1" applyAlignment="1">
      <alignment vertical="center"/>
    </xf>
    <xf numFmtId="165" fontId="45" fillId="0" borderId="0" xfId="9" quotePrefix="1" applyNumberFormat="1" applyFont="1" applyAlignment="1">
      <alignment vertical="center"/>
    </xf>
    <xf numFmtId="3" fontId="46" fillId="0" borderId="0" xfId="9" applyNumberFormat="1" applyFont="1" applyAlignment="1">
      <alignment vertical="center"/>
    </xf>
    <xf numFmtId="0" fontId="46" fillId="0" borderId="0" xfId="9" applyFont="1" applyAlignment="1">
      <alignment vertical="center"/>
    </xf>
    <xf numFmtId="0" fontId="46" fillId="0" borderId="0" xfId="9" applyFont="1" applyAlignment="1">
      <alignment vertical="center" wrapText="1"/>
    </xf>
    <xf numFmtId="0" fontId="46" fillId="0" borderId="0" xfId="9" applyFont="1"/>
    <xf numFmtId="0" fontId="47" fillId="4" borderId="0" xfId="9" applyFont="1" applyFill="1" applyAlignment="1">
      <alignment vertical="center"/>
    </xf>
    <xf numFmtId="0" fontId="44" fillId="4" borderId="0" xfId="9" applyFont="1" applyFill="1" applyAlignment="1">
      <alignment horizontal="left" vertical="center"/>
    </xf>
    <xf numFmtId="0" fontId="44" fillId="4" borderId="0" xfId="9" applyFont="1" applyFill="1" applyAlignment="1">
      <alignment horizontal="left" vertical="center" wrapText="1"/>
    </xf>
    <xf numFmtId="3" fontId="23" fillId="0" borderId="0" xfId="9" applyNumberFormat="1" applyFont="1" applyAlignment="1">
      <alignment vertical="center"/>
    </xf>
    <xf numFmtId="0" fontId="23" fillId="0" borderId="0" xfId="9" applyFont="1" applyAlignment="1">
      <alignment horizontal="left" vertical="center"/>
    </xf>
    <xf numFmtId="0" fontId="23" fillId="0" borderId="0" xfId="9" applyFont="1" applyAlignment="1">
      <alignment horizontal="left" vertical="center" wrapText="1"/>
    </xf>
    <xf numFmtId="0" fontId="10" fillId="0" borderId="8" xfId="9" applyFont="1" applyBorder="1" applyAlignment="1">
      <alignment vertical="center"/>
    </xf>
    <xf numFmtId="0" fontId="10" fillId="0" borderId="8" xfId="9" applyFont="1" applyBorder="1" applyAlignment="1">
      <alignment vertical="center" wrapText="1"/>
    </xf>
    <xf numFmtId="0" fontId="23" fillId="0" borderId="8" xfId="9" applyFont="1" applyBorder="1" applyAlignment="1">
      <alignment horizontal="center" vertical="center" wrapText="1"/>
    </xf>
    <xf numFmtId="165" fontId="23" fillId="0" borderId="8" xfId="9" applyNumberFormat="1" applyFont="1" applyBorder="1" applyAlignment="1">
      <alignment horizontal="center" vertical="center" wrapText="1"/>
    </xf>
    <xf numFmtId="0" fontId="23" fillId="12" borderId="30" xfId="9" applyFont="1" applyFill="1" applyBorder="1" applyAlignment="1">
      <alignment horizontal="center" vertical="center"/>
    </xf>
    <xf numFmtId="0" fontId="23" fillId="12" borderId="37" xfId="9" applyFont="1" applyFill="1" applyBorder="1" applyAlignment="1">
      <alignment horizontal="center" vertical="center"/>
    </xf>
    <xf numFmtId="0" fontId="23" fillId="10" borderId="1" xfId="9" applyFont="1" applyFill="1" applyBorder="1" applyAlignment="1">
      <alignment horizontal="center" vertical="center" wrapText="1"/>
    </xf>
    <xf numFmtId="165" fontId="23" fillId="10" borderId="1" xfId="9" applyNumberFormat="1" applyFont="1" applyFill="1" applyBorder="1" applyAlignment="1">
      <alignment horizontal="center" vertical="center" wrapText="1"/>
    </xf>
    <xf numFmtId="3" fontId="23" fillId="10" borderId="1" xfId="9" applyNumberFormat="1" applyFont="1" applyFill="1" applyBorder="1" applyAlignment="1">
      <alignment horizontal="center" vertical="center" wrapText="1"/>
    </xf>
    <xf numFmtId="165" fontId="23" fillId="12" borderId="1" xfId="9" applyNumberFormat="1" applyFont="1" applyFill="1" applyBorder="1" applyAlignment="1">
      <alignment horizontal="center" vertical="center" wrapText="1"/>
    </xf>
    <xf numFmtId="165" fontId="23" fillId="15" borderId="3" xfId="9" applyNumberFormat="1" applyFont="1" applyFill="1" applyBorder="1" applyAlignment="1">
      <alignment horizontal="center" vertical="center" wrapText="1"/>
    </xf>
    <xf numFmtId="164" fontId="23" fillId="15" borderId="3" xfId="1" applyNumberFormat="1" applyFont="1" applyFill="1" applyBorder="1" applyAlignment="1">
      <alignment horizontal="center" vertical="center" wrapText="1"/>
    </xf>
    <xf numFmtId="165" fontId="23" fillId="3" borderId="3" xfId="9" applyNumberFormat="1" applyFont="1" applyFill="1" applyBorder="1" applyAlignment="1">
      <alignment horizontal="center" vertical="center" wrapText="1"/>
    </xf>
    <xf numFmtId="165" fontId="23" fillId="12" borderId="3" xfId="9" applyNumberFormat="1" applyFont="1" applyFill="1" applyBorder="1" applyAlignment="1">
      <alignment horizontal="center" vertical="center" wrapText="1"/>
    </xf>
    <xf numFmtId="0" fontId="10" fillId="4" borderId="14" xfId="0" applyFont="1" applyFill="1" applyBorder="1" applyAlignment="1">
      <alignment horizontal="left" vertical="center" wrapText="1"/>
    </xf>
    <xf numFmtId="0" fontId="10" fillId="6" borderId="15" xfId="0" applyFont="1" applyFill="1" applyBorder="1" applyAlignment="1">
      <alignment vertical="center" wrapText="1"/>
    </xf>
    <xf numFmtId="0" fontId="10" fillId="6" borderId="14" xfId="0" applyFont="1" applyFill="1" applyBorder="1" applyAlignment="1">
      <alignment vertical="center" wrapText="1"/>
    </xf>
    <xf numFmtId="0" fontId="10" fillId="4" borderId="1" xfId="0" applyFont="1" applyFill="1" applyBorder="1" applyAlignment="1">
      <alignment horizontal="left" vertical="center" wrapText="1"/>
    </xf>
    <xf numFmtId="165" fontId="10" fillId="0" borderId="0" xfId="9" applyNumberFormat="1" applyFont="1"/>
    <xf numFmtId="3" fontId="10" fillId="0" borderId="0" xfId="9" applyNumberFormat="1" applyFont="1"/>
    <xf numFmtId="170" fontId="23" fillId="16" borderId="0" xfId="9" applyNumberFormat="1" applyFont="1" applyFill="1" applyAlignment="1">
      <alignment vertical="center"/>
    </xf>
    <xf numFmtId="167" fontId="10" fillId="0" borderId="17" xfId="0" applyNumberFormat="1" applyFont="1" applyBorder="1" applyAlignment="1">
      <alignment vertical="center"/>
    </xf>
    <xf numFmtId="0" fontId="0" fillId="4" borderId="0" xfId="0" applyFill="1"/>
    <xf numFmtId="0" fontId="0" fillId="4" borderId="0" xfId="0" applyFill="1" applyAlignment="1">
      <alignment horizontal="center"/>
    </xf>
    <xf numFmtId="0" fontId="0" fillId="4" borderId="0" xfId="0" applyFill="1" applyAlignment="1">
      <alignment horizontal="left"/>
    </xf>
    <xf numFmtId="0" fontId="42" fillId="4" borderId="0" xfId="0" applyFont="1" applyFill="1"/>
    <xf numFmtId="0" fontId="0" fillId="4" borderId="0" xfId="0" applyFill="1" applyAlignment="1">
      <alignment horizontal="centerContinuous"/>
    </xf>
    <xf numFmtId="0" fontId="39" fillId="4" borderId="0" xfId="0" applyFont="1" applyFill="1" applyAlignment="1">
      <alignment horizontal="centerContinuous"/>
    </xf>
    <xf numFmtId="0" fontId="0" fillId="4" borderId="0" xfId="0" applyFill="1" applyAlignment="1">
      <alignment horizontal="center" vertical="center"/>
    </xf>
    <xf numFmtId="0" fontId="0" fillId="4" borderId="0" xfId="0" applyFill="1" applyAlignment="1">
      <alignment horizontal="center" vertical="center" wrapText="1"/>
    </xf>
    <xf numFmtId="0" fontId="42" fillId="4" borderId="0" xfId="0" applyFont="1" applyFill="1" applyAlignment="1">
      <alignment horizontal="center" vertical="center" wrapText="1"/>
    </xf>
    <xf numFmtId="0" fontId="0" fillId="4" borderId="0" xfId="0" applyFill="1" applyAlignment="1"/>
    <xf numFmtId="0" fontId="0" fillId="17" borderId="1" xfId="0" applyFill="1" applyBorder="1" applyAlignment="1">
      <alignment horizontal="center" vertical="center" wrapText="1"/>
    </xf>
    <xf numFmtId="0" fontId="0" fillId="17" borderId="2" xfId="0" applyFill="1" applyBorder="1" applyAlignment="1">
      <alignment horizontal="center" vertical="center" wrapText="1"/>
    </xf>
    <xf numFmtId="0" fontId="0" fillId="4" borderId="1" xfId="0" applyFill="1" applyBorder="1" applyAlignment="1">
      <alignment horizontal="left"/>
    </xf>
    <xf numFmtId="0" fontId="48" fillId="0" borderId="0" xfId="0" applyFont="1" applyAlignment="1">
      <alignment horizontal="right"/>
    </xf>
    <xf numFmtId="0" fontId="0" fillId="0" borderId="1" xfId="0" applyBorder="1" applyAlignment="1">
      <alignment horizontal="center" vertical="center"/>
    </xf>
    <xf numFmtId="0" fontId="39" fillId="3" borderId="2" xfId="0" applyFont="1" applyFill="1" applyBorder="1" applyAlignment="1">
      <alignment horizontal="center" wrapText="1"/>
    </xf>
    <xf numFmtId="0" fontId="39" fillId="3" borderId="4" xfId="0" applyFont="1" applyFill="1" applyBorder="1" applyAlignment="1">
      <alignment horizontal="center" wrapText="1"/>
    </xf>
    <xf numFmtId="0" fontId="39" fillId="3" borderId="3" xfId="0" applyFont="1" applyFill="1" applyBorder="1" applyAlignment="1">
      <alignment horizontal="center" wrapText="1"/>
    </xf>
    <xf numFmtId="0" fontId="39" fillId="3" borderId="1" xfId="0" applyFont="1" applyFill="1" applyBorder="1" applyAlignment="1">
      <alignment horizontal="center" vertical="center" wrapText="1"/>
    </xf>
    <xf numFmtId="0" fontId="39" fillId="3" borderId="2"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24" fillId="4" borderId="31" xfId="0" applyFont="1" applyFill="1" applyBorder="1" applyAlignment="1">
      <alignment horizontal="left" vertical="center"/>
    </xf>
    <xf numFmtId="0" fontId="24" fillId="4" borderId="30" xfId="0" applyFont="1" applyFill="1" applyBorder="1" applyAlignment="1">
      <alignment horizontal="left" vertical="center"/>
    </xf>
    <xf numFmtId="0" fontId="24" fillId="0" borderId="35" xfId="0" applyFont="1" applyBorder="1" applyAlignment="1">
      <alignment horizontal="left" vertical="center"/>
    </xf>
    <xf numFmtId="0" fontId="24" fillId="0" borderId="5" xfId="0" applyFont="1" applyBorder="1" applyAlignment="1">
      <alignment horizontal="left" vertical="center"/>
    </xf>
    <xf numFmtId="0" fontId="8" fillId="0" borderId="0" xfId="15" applyFont="1" applyAlignment="1">
      <alignment horizontal="left" vertical="center" wrapText="1"/>
    </xf>
    <xf numFmtId="0" fontId="22" fillId="6" borderId="0" xfId="18" applyFont="1" applyFill="1" applyAlignment="1">
      <alignment horizontal="left" vertical="center" wrapText="1"/>
    </xf>
    <xf numFmtId="0" fontId="36" fillId="0" borderId="0" xfId="15" applyFont="1" applyAlignment="1">
      <alignment horizontal="left" vertical="center" wrapText="1"/>
    </xf>
    <xf numFmtId="0" fontId="24" fillId="0" borderId="1" xfId="15" applyFont="1" applyBorder="1" applyAlignment="1">
      <alignment horizontal="left" vertical="center" wrapText="1"/>
    </xf>
    <xf numFmtId="0" fontId="24" fillId="4" borderId="1" xfId="0" applyFont="1" applyFill="1" applyBorder="1" applyAlignment="1">
      <alignment horizontal="left" vertical="center"/>
    </xf>
    <xf numFmtId="0" fontId="24" fillId="0" borderId="1" xfId="0" applyFont="1" applyBorder="1" applyAlignment="1">
      <alignment horizontal="left" vertical="center"/>
    </xf>
    <xf numFmtId="0" fontId="24" fillId="0" borderId="24" xfId="0" applyFont="1" applyBorder="1" applyAlignment="1">
      <alignment horizontal="left" vertical="center"/>
    </xf>
    <xf numFmtId="0" fontId="34" fillId="0" borderId="0" xfId="15" applyFont="1" applyAlignment="1">
      <alignment horizontal="left" vertical="center" wrapText="1"/>
    </xf>
    <xf numFmtId="0" fontId="4" fillId="0" borderId="9" xfId="0" applyFont="1" applyBorder="1" applyAlignment="1">
      <alignment horizontal="left" vertical="center"/>
    </xf>
    <xf numFmtId="0" fontId="4" fillId="0" borderId="36" xfId="0" applyFont="1" applyBorder="1" applyAlignment="1">
      <alignment horizontal="left" vertical="center"/>
    </xf>
    <xf numFmtId="0" fontId="24" fillId="0" borderId="0" xfId="15" applyFont="1" applyAlignment="1">
      <alignment horizontal="left" vertical="center" wrapText="1"/>
    </xf>
    <xf numFmtId="0" fontId="29" fillId="6" borderId="2"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4" fillId="6" borderId="2" xfId="0" applyFont="1" applyFill="1" applyBorder="1" applyAlignment="1">
      <alignment horizontal="left" vertical="top"/>
    </xf>
    <xf numFmtId="0" fontId="24" fillId="6" borderId="4" xfId="0" applyFont="1" applyFill="1" applyBorder="1" applyAlignment="1">
      <alignment horizontal="left" vertical="top"/>
    </xf>
    <xf numFmtId="0" fontId="24" fillId="6" borderId="3" xfId="0" applyFont="1" applyFill="1" applyBorder="1" applyAlignment="1">
      <alignment horizontal="left" vertical="top"/>
    </xf>
    <xf numFmtId="0" fontId="28" fillId="4" borderId="4" xfId="0" applyFont="1" applyFill="1" applyBorder="1" applyAlignment="1">
      <alignment horizontal="left" vertical="center"/>
    </xf>
    <xf numFmtId="2" fontId="29" fillId="4" borderId="2" xfId="0" applyNumberFormat="1" applyFont="1" applyFill="1" applyBorder="1" applyAlignment="1">
      <alignment horizontal="left" vertical="center" wrapText="1"/>
    </xf>
    <xf numFmtId="2" fontId="29" fillId="4" borderId="4" xfId="0" applyNumberFormat="1" applyFont="1" applyFill="1" applyBorder="1" applyAlignment="1">
      <alignment horizontal="left" vertical="center" wrapText="1"/>
    </xf>
    <xf numFmtId="0" fontId="31" fillId="10" borderId="2" xfId="0" applyFont="1" applyFill="1" applyBorder="1" applyAlignment="1">
      <alignment horizontal="center" vertical="center"/>
    </xf>
    <xf numFmtId="0" fontId="31" fillId="10" borderId="3" xfId="0" applyFont="1" applyFill="1" applyBorder="1" applyAlignment="1">
      <alignment horizontal="center" vertical="center"/>
    </xf>
    <xf numFmtId="2" fontId="31" fillId="10" borderId="2" xfId="0" applyNumberFormat="1" applyFont="1" applyFill="1" applyBorder="1" applyAlignment="1">
      <alignment horizontal="center" vertical="center" wrapText="1"/>
    </xf>
    <xf numFmtId="2" fontId="31" fillId="10" borderId="4" xfId="0" applyNumberFormat="1" applyFont="1" applyFill="1" applyBorder="1" applyAlignment="1">
      <alignment horizontal="center" vertical="center" wrapText="1"/>
    </xf>
    <xf numFmtId="2" fontId="31" fillId="10" borderId="3" xfId="0" applyNumberFormat="1" applyFont="1" applyFill="1" applyBorder="1" applyAlignment="1">
      <alignment horizontal="center" vertical="center" wrapText="1"/>
    </xf>
    <xf numFmtId="2" fontId="31" fillId="10" borderId="5" xfId="0" applyNumberFormat="1" applyFont="1" applyFill="1" applyBorder="1" applyAlignment="1">
      <alignment horizontal="center" vertical="center" wrapText="1"/>
    </xf>
    <xf numFmtId="2" fontId="31" fillId="10" borderId="6" xfId="0" applyNumberFormat="1" applyFont="1" applyFill="1" applyBorder="1" applyAlignment="1">
      <alignment horizontal="center" vertical="center" wrapText="1"/>
    </xf>
    <xf numFmtId="0" fontId="31" fillId="10" borderId="2" xfId="0" applyFont="1" applyFill="1" applyBorder="1" applyAlignment="1">
      <alignment horizontal="center" vertical="center" wrapText="1"/>
    </xf>
    <xf numFmtId="0" fontId="31" fillId="10" borderId="4" xfId="0" applyFont="1" applyFill="1" applyBorder="1" applyAlignment="1">
      <alignment horizontal="center" vertical="center" wrapText="1"/>
    </xf>
    <xf numFmtId="0" fontId="31" fillId="10" borderId="3" xfId="0" applyFont="1" applyFill="1" applyBorder="1" applyAlignment="1">
      <alignment horizontal="center" vertical="center" wrapText="1"/>
    </xf>
    <xf numFmtId="2" fontId="29" fillId="4" borderId="3" xfId="0" applyNumberFormat="1" applyFont="1" applyFill="1" applyBorder="1" applyAlignment="1">
      <alignment horizontal="left" vertical="center" wrapText="1"/>
    </xf>
    <xf numFmtId="0" fontId="32" fillId="14" borderId="5" xfId="0" applyFont="1" applyFill="1" applyBorder="1" applyAlignment="1">
      <alignment horizontal="center" vertical="center"/>
    </xf>
    <xf numFmtId="0" fontId="32" fillId="14" borderId="7" xfId="0" applyFont="1" applyFill="1" applyBorder="1" applyAlignment="1">
      <alignment horizontal="center" vertical="center"/>
    </xf>
    <xf numFmtId="0" fontId="32" fillId="14" borderId="6" xfId="0" applyFont="1" applyFill="1" applyBorder="1" applyAlignment="1">
      <alignment horizontal="center" vertical="center"/>
    </xf>
    <xf numFmtId="0" fontId="32" fillId="14" borderId="2" xfId="0" applyFont="1" applyFill="1" applyBorder="1" applyAlignment="1">
      <alignment horizontal="center" vertical="center"/>
    </xf>
    <xf numFmtId="0" fontId="32" fillId="14" borderId="3" xfId="0" applyFont="1" applyFill="1" applyBorder="1" applyAlignment="1">
      <alignment horizontal="center" vertical="center"/>
    </xf>
    <xf numFmtId="0" fontId="25" fillId="14" borderId="5" xfId="0" applyFont="1" applyFill="1" applyBorder="1" applyAlignment="1">
      <alignment horizontal="center" vertical="center"/>
    </xf>
    <xf numFmtId="0" fontId="25" fillId="14" borderId="6" xfId="0" applyFont="1" applyFill="1" applyBorder="1" applyAlignment="1">
      <alignment horizontal="center" vertical="center"/>
    </xf>
    <xf numFmtId="0" fontId="41" fillId="0" borderId="0" xfId="0" applyFont="1" applyAlignment="1">
      <alignment horizontal="left" wrapText="1"/>
    </xf>
    <xf numFmtId="0" fontId="28" fillId="0" borderId="0" xfId="0" applyFont="1" applyAlignment="1">
      <alignment horizontal="left" vertical="center" wrapText="1"/>
    </xf>
    <xf numFmtId="0" fontId="22" fillId="6" borderId="0" xfId="18" applyFont="1" applyFill="1" applyAlignment="1">
      <alignment horizontal="center" vertical="center" wrapText="1"/>
    </xf>
    <xf numFmtId="0" fontId="31" fillId="10" borderId="5" xfId="0" applyFont="1" applyFill="1" applyBorder="1" applyAlignment="1">
      <alignment horizontal="center" vertical="center"/>
    </xf>
    <xf numFmtId="0" fontId="31" fillId="10" borderId="7" xfId="0" applyFont="1" applyFill="1" applyBorder="1" applyAlignment="1">
      <alignment horizontal="center" vertical="center"/>
    </xf>
    <xf numFmtId="0" fontId="31" fillId="10" borderId="6" xfId="0" applyFont="1" applyFill="1" applyBorder="1" applyAlignment="1">
      <alignment horizontal="center" vertical="center"/>
    </xf>
    <xf numFmtId="2" fontId="29" fillId="4" borderId="1" xfId="0" applyNumberFormat="1" applyFont="1" applyFill="1" applyBorder="1" applyAlignment="1">
      <alignment horizontal="left" vertical="center" wrapText="1"/>
    </xf>
    <xf numFmtId="0" fontId="43" fillId="6" borderId="0" xfId="18" applyFont="1" applyFill="1" applyAlignment="1">
      <alignment horizontal="left" vertical="center" wrapText="1"/>
    </xf>
    <xf numFmtId="0" fontId="23" fillId="12" borderId="20" xfId="9" applyFont="1" applyFill="1" applyBorder="1" applyAlignment="1">
      <alignment horizontal="center" vertical="center"/>
    </xf>
    <xf numFmtId="0" fontId="23" fillId="12" borderId="21" xfId="9" applyFont="1" applyFill="1" applyBorder="1" applyAlignment="1">
      <alignment horizontal="center" vertical="center"/>
    </xf>
    <xf numFmtId="0" fontId="23" fillId="12" borderId="22" xfId="9" applyFont="1" applyFill="1" applyBorder="1" applyAlignment="1">
      <alignment horizontal="center" vertical="center"/>
    </xf>
    <xf numFmtId="0" fontId="23" fillId="7" borderId="20" xfId="9" applyFont="1" applyFill="1" applyBorder="1" applyAlignment="1">
      <alignment horizontal="left" vertical="center" wrapText="1"/>
    </xf>
    <xf numFmtId="0" fontId="23" fillId="7" borderId="21" xfId="9" applyFont="1" applyFill="1" applyBorder="1" applyAlignment="1">
      <alignment horizontal="left" vertical="center"/>
    </xf>
    <xf numFmtId="0" fontId="23" fillId="7" borderId="20" xfId="9" applyFont="1" applyFill="1" applyBorder="1" applyAlignment="1">
      <alignment horizontal="center" vertical="center" wrapText="1"/>
    </xf>
    <xf numFmtId="0" fontId="23" fillId="7" borderId="21" xfId="9" applyFont="1" applyFill="1" applyBorder="1" applyAlignment="1">
      <alignment horizontal="center" vertical="center" wrapText="1"/>
    </xf>
    <xf numFmtId="0" fontId="3" fillId="12" borderId="1" xfId="0" applyFont="1" applyFill="1" applyBorder="1" applyAlignment="1">
      <alignment horizontal="center" vertical="center"/>
    </xf>
    <xf numFmtId="0" fontId="3" fillId="13" borderId="1" xfId="0" applyFont="1" applyFill="1" applyBorder="1" applyAlignment="1">
      <alignment horizontal="center" vertical="center"/>
    </xf>
    <xf numFmtId="164" fontId="4" fillId="0" borderId="0" xfId="1" applyNumberFormat="1" applyFont="1" applyAlignment="1">
      <alignment horizontal="center"/>
    </xf>
    <xf numFmtId="0" fontId="25" fillId="14" borderId="1" xfId="0" applyFont="1" applyFill="1" applyBorder="1" applyAlignment="1">
      <alignment horizontal="center" vertical="center"/>
    </xf>
    <xf numFmtId="0" fontId="25" fillId="14" borderId="10" xfId="0" applyFont="1" applyFill="1" applyBorder="1" applyAlignment="1">
      <alignment horizontal="center" vertical="center"/>
    </xf>
    <xf numFmtId="0" fontId="25" fillId="14" borderId="13" xfId="0" applyFont="1" applyFill="1" applyBorder="1" applyAlignment="1">
      <alignment horizontal="center" vertical="center"/>
    </xf>
    <xf numFmtId="0" fontId="3" fillId="10" borderId="1" xfId="0" applyFont="1" applyFill="1" applyBorder="1" applyAlignment="1">
      <alignment horizontal="center" vertical="center"/>
    </xf>
    <xf numFmtId="164" fontId="3" fillId="10" borderId="1" xfId="1" applyNumberFormat="1" applyFont="1" applyFill="1" applyBorder="1" applyAlignment="1">
      <alignment horizontal="center" vertical="center"/>
    </xf>
    <xf numFmtId="165" fontId="23" fillId="10" borderId="5" xfId="9" applyNumberFormat="1" applyFont="1" applyFill="1" applyBorder="1" applyAlignment="1">
      <alignment horizontal="center" vertical="center" wrapText="1"/>
    </xf>
    <xf numFmtId="165" fontId="23" fillId="10" borderId="6" xfId="9" applyNumberFormat="1" applyFont="1" applyFill="1" applyBorder="1" applyAlignment="1">
      <alignment horizontal="center" vertical="center" wrapText="1"/>
    </xf>
    <xf numFmtId="0" fontId="23" fillId="10" borderId="2" xfId="9" applyFont="1" applyFill="1" applyBorder="1" applyAlignment="1">
      <alignment horizontal="center" vertical="center" wrapText="1"/>
    </xf>
    <xf numFmtId="0" fontId="23" fillId="10" borderId="3" xfId="9" applyFont="1" applyFill="1" applyBorder="1" applyAlignment="1">
      <alignment horizontal="center" vertical="center" wrapText="1"/>
    </xf>
    <xf numFmtId="165" fontId="23" fillId="10" borderId="2" xfId="9" applyNumberFormat="1" applyFont="1" applyFill="1" applyBorder="1" applyAlignment="1">
      <alignment horizontal="center" vertical="center" wrapText="1"/>
    </xf>
    <xf numFmtId="165" fontId="23" fillId="10" borderId="3" xfId="9" applyNumberFormat="1" applyFont="1" applyFill="1" applyBorder="1" applyAlignment="1">
      <alignment horizontal="center" vertical="center" wrapText="1"/>
    </xf>
    <xf numFmtId="3" fontId="23" fillId="10" borderId="1" xfId="9" applyNumberFormat="1" applyFont="1" applyFill="1" applyBorder="1" applyAlignment="1">
      <alignment horizontal="center" vertical="center" wrapText="1"/>
    </xf>
    <xf numFmtId="3" fontId="23" fillId="10" borderId="2" xfId="9" applyNumberFormat="1" applyFont="1" applyFill="1" applyBorder="1" applyAlignment="1">
      <alignment horizontal="center" vertical="center" wrapText="1"/>
    </xf>
    <xf numFmtId="3" fontId="23" fillId="10" borderId="3" xfId="9" applyNumberFormat="1" applyFont="1" applyFill="1" applyBorder="1" applyAlignment="1">
      <alignment horizontal="center" vertical="center" wrapText="1"/>
    </xf>
    <xf numFmtId="165" fontId="23" fillId="12" borderId="2" xfId="9" applyNumberFormat="1" applyFont="1" applyFill="1" applyBorder="1" applyAlignment="1">
      <alignment horizontal="center" vertical="center" wrapText="1"/>
    </xf>
    <xf numFmtId="165" fontId="23" fillId="12" borderId="3" xfId="9" applyNumberFormat="1" applyFont="1" applyFill="1" applyBorder="1" applyAlignment="1">
      <alignment horizontal="center" vertical="center" wrapText="1"/>
    </xf>
    <xf numFmtId="0" fontId="23" fillId="10" borderId="2" xfId="9" applyFont="1" applyFill="1" applyBorder="1" applyAlignment="1">
      <alignment horizontal="center" vertical="center" wrapText="1"/>
    </xf>
    <xf numFmtId="0" fontId="10" fillId="4" borderId="38" xfId="0" applyFont="1" applyFill="1" applyBorder="1" applyAlignment="1">
      <alignment horizontal="left" vertical="center" wrapText="1"/>
    </xf>
    <xf numFmtId="0" fontId="10" fillId="6" borderId="2" xfId="0" applyFont="1" applyFill="1" applyBorder="1" applyAlignment="1">
      <alignment vertical="center" wrapText="1"/>
    </xf>
    <xf numFmtId="0" fontId="10" fillId="6" borderId="38" xfId="0" applyFont="1" applyFill="1" applyBorder="1" applyAlignment="1">
      <alignment vertical="center" wrapText="1"/>
    </xf>
    <xf numFmtId="0" fontId="23" fillId="10" borderId="5" xfId="9" applyFont="1" applyFill="1" applyBorder="1" applyAlignment="1">
      <alignment horizontal="center" vertical="center" wrapText="1"/>
    </xf>
    <xf numFmtId="0" fontId="23" fillId="10" borderId="7" xfId="9" applyFont="1" applyFill="1" applyBorder="1" applyAlignment="1">
      <alignment horizontal="center" vertical="center" wrapText="1"/>
    </xf>
    <xf numFmtId="0" fontId="23" fillId="10" borderId="6" xfId="9"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0" fillId="17" borderId="1" xfId="0" applyFill="1" applyBorder="1" applyAlignment="1">
      <alignment horizontal="center" vertical="center" wrapText="1"/>
    </xf>
    <xf numFmtId="0" fontId="10" fillId="4" borderId="1" xfId="0" applyFont="1" applyFill="1" applyBorder="1" applyAlignment="1">
      <alignment horizontal="center" vertical="center" wrapText="1"/>
    </xf>
    <xf numFmtId="0" fontId="39" fillId="3" borderId="5" xfId="0" applyFont="1" applyFill="1" applyBorder="1" applyAlignment="1">
      <alignment horizontal="center"/>
    </xf>
    <xf numFmtId="0" fontId="39" fillId="3" borderId="2" xfId="0" applyFont="1" applyFill="1" applyBorder="1" applyAlignment="1">
      <alignment horizontal="centerContinuous"/>
    </xf>
    <xf numFmtId="0" fontId="39" fillId="3" borderId="3" xfId="0" applyFont="1" applyFill="1" applyBorder="1" applyAlignment="1">
      <alignment horizontal="center"/>
    </xf>
    <xf numFmtId="0" fontId="39" fillId="3" borderId="5" xfId="0" applyFont="1" applyFill="1" applyBorder="1" applyAlignment="1">
      <alignment horizontal="left"/>
    </xf>
    <xf numFmtId="0" fontId="39" fillId="3" borderId="6" xfId="0" applyFont="1" applyFill="1" applyBorder="1" applyAlignment="1">
      <alignment horizontal="left"/>
    </xf>
    <xf numFmtId="0" fontId="39" fillId="3" borderId="5" xfId="0" applyFont="1" applyFill="1" applyBorder="1" applyAlignment="1">
      <alignment horizontal="left" vertical="center"/>
    </xf>
    <xf numFmtId="0" fontId="39" fillId="3" borderId="6" xfId="0" applyFont="1" applyFill="1" applyBorder="1" applyAlignment="1">
      <alignment horizontal="left" vertical="center"/>
    </xf>
    <xf numFmtId="165" fontId="23" fillId="10" borderId="7" xfId="9" applyNumberFormat="1" applyFont="1" applyFill="1" applyBorder="1" applyAlignment="1">
      <alignment horizontal="center" vertical="center" wrapText="1"/>
    </xf>
    <xf numFmtId="164" fontId="10" fillId="0" borderId="1" xfId="10" applyNumberFormat="1" applyFont="1" applyFill="1" applyBorder="1" applyAlignment="1">
      <alignment vertical="center" wrapText="1"/>
    </xf>
    <xf numFmtId="0" fontId="49" fillId="6" borderId="8" xfId="18" applyFont="1" applyFill="1" applyBorder="1" applyAlignment="1">
      <alignment vertical="center"/>
    </xf>
  </cellXfs>
  <cellStyles count="20">
    <cellStyle name="Comma" xfId="1" builtinId="3"/>
    <cellStyle name="Comma 2" xfId="16"/>
    <cellStyle name="Comma 2 2 2" xfId="6"/>
    <cellStyle name="Comma_GROSS-NET 2007 2" xfId="10"/>
    <cellStyle name="Currency 2 2" xfId="11"/>
    <cellStyle name="Currency 7" xfId="13"/>
    <cellStyle name="Normal" xfId="0" builtinId="0"/>
    <cellStyle name="Normal 12" xfId="14"/>
    <cellStyle name="Normal 13" xfId="19"/>
    <cellStyle name="Normal 2" xfId="3"/>
    <cellStyle name="Normal 2 2" xfId="15"/>
    <cellStyle name="Normal 2 2 2" xfId="18"/>
    <cellStyle name="Normal 3" xfId="8"/>
    <cellStyle name="Normal 4" xfId="7"/>
    <cellStyle name="Normal 7" xfId="17"/>
    <cellStyle name="Normal_GROSS-NET 2007 2" xfId="9"/>
    <cellStyle name="Percent" xfId="2" builtinId="5"/>
    <cellStyle name="Percent 2" xfId="5"/>
    <cellStyle name="Percent 2 3 2" xfId="4"/>
    <cellStyle name="표준_04현지인 설상여(고과반영)" xfId="12"/>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FF"/>
      <color rgb="FF0099FF"/>
      <color rgb="FF99FF66"/>
      <color rgb="FFFF66FF"/>
      <color rgb="FFFFC9FF"/>
      <color rgb="FFCC99FF"/>
      <color rgb="FFFF99FF"/>
      <color rgb="FFFF3399"/>
      <color rgb="FF009900"/>
      <color rgb="FFC9EA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213360</xdr:colOff>
      <xdr:row>4</xdr:row>
      <xdr:rowOff>160020</xdr:rowOff>
    </xdr:from>
    <xdr:to>
      <xdr:col>12</xdr:col>
      <xdr:colOff>350520</xdr:colOff>
      <xdr:row>4</xdr:row>
      <xdr:rowOff>160020</xdr:rowOff>
    </xdr:to>
    <xdr:cxnSp macro="">
      <xdr:nvCxnSpPr>
        <xdr:cNvPr id="3" name="Straight Connector 2">
          <a:extLst>
            <a:ext uri="{FF2B5EF4-FFF2-40B4-BE49-F238E27FC236}">
              <a16:creationId xmlns:a16="http://schemas.microsoft.com/office/drawing/2014/main" xmlns="" id="{00000000-0008-0000-0000-000003000000}"/>
            </a:ext>
          </a:extLst>
        </xdr:cNvPr>
        <xdr:cNvCxnSpPr/>
      </xdr:nvCxnSpPr>
      <xdr:spPr>
        <a:xfrm>
          <a:off x="2651760" y="708660"/>
          <a:ext cx="62331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292100</xdr:colOff>
      <xdr:row>7</xdr:row>
      <xdr:rowOff>99060</xdr:rowOff>
    </xdr:from>
    <xdr:to>
      <xdr:col>3</xdr:col>
      <xdr:colOff>381000</xdr:colOff>
      <xdr:row>7</xdr:row>
      <xdr:rowOff>99060</xdr:rowOff>
    </xdr:to>
    <xdr:cxnSp macro="">
      <xdr:nvCxnSpPr>
        <xdr:cNvPr id="5" name="Straight Connector 4">
          <a:extLst>
            <a:ext uri="{FF2B5EF4-FFF2-40B4-BE49-F238E27FC236}">
              <a16:creationId xmlns:a16="http://schemas.microsoft.com/office/drawing/2014/main" xmlns="" id="{00000000-0008-0000-0000-000005000000}"/>
            </a:ext>
          </a:extLst>
        </xdr:cNvPr>
        <xdr:cNvCxnSpPr/>
      </xdr:nvCxnSpPr>
      <xdr:spPr>
        <a:xfrm>
          <a:off x="1511300" y="1388110"/>
          <a:ext cx="13081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281940</xdr:colOff>
      <xdr:row>7</xdr:row>
      <xdr:rowOff>114300</xdr:rowOff>
    </xdr:from>
    <xdr:to>
      <xdr:col>9</xdr:col>
      <xdr:colOff>365760</xdr:colOff>
      <xdr:row>7</xdr:row>
      <xdr:rowOff>114300</xdr:rowOff>
    </xdr:to>
    <xdr:cxnSp macro="">
      <xdr:nvCxnSpPr>
        <xdr:cNvPr id="12" name="Straight Connector 11">
          <a:extLst>
            <a:ext uri="{FF2B5EF4-FFF2-40B4-BE49-F238E27FC236}">
              <a16:creationId xmlns:a16="http://schemas.microsoft.com/office/drawing/2014/main" xmlns="" id="{00000000-0008-0000-0000-00000C000000}"/>
            </a:ext>
          </a:extLst>
        </xdr:cNvPr>
        <xdr:cNvCxnSpPr/>
      </xdr:nvCxnSpPr>
      <xdr:spPr>
        <a:xfrm>
          <a:off x="7597140" y="1211580"/>
          <a:ext cx="252222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335280</xdr:colOff>
      <xdr:row>5</xdr:row>
      <xdr:rowOff>7620</xdr:rowOff>
    </xdr:from>
    <xdr:to>
      <xdr:col>7</xdr:col>
      <xdr:colOff>335280</xdr:colOff>
      <xdr:row>5</xdr:row>
      <xdr:rowOff>167640</xdr:rowOff>
    </xdr:to>
    <xdr:cxnSp macro="">
      <xdr:nvCxnSpPr>
        <xdr:cNvPr id="15" name="Straight Connector 14">
          <a:extLst>
            <a:ext uri="{FF2B5EF4-FFF2-40B4-BE49-F238E27FC236}">
              <a16:creationId xmlns:a16="http://schemas.microsoft.com/office/drawing/2014/main" xmlns="" id="{00000000-0008-0000-0000-00000F000000}"/>
            </a:ext>
          </a:extLst>
        </xdr:cNvPr>
        <xdr:cNvCxnSpPr/>
      </xdr:nvCxnSpPr>
      <xdr:spPr>
        <a:xfrm flipV="1">
          <a:off x="5821680" y="739140"/>
          <a:ext cx="0" cy="1600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243840</xdr:colOff>
      <xdr:row>4</xdr:row>
      <xdr:rowOff>167640</xdr:rowOff>
    </xdr:from>
    <xdr:to>
      <xdr:col>2</xdr:col>
      <xdr:colOff>243840</xdr:colOff>
      <xdr:row>5</xdr:row>
      <xdr:rowOff>144780</xdr:rowOff>
    </xdr:to>
    <xdr:cxnSp macro="">
      <xdr:nvCxnSpPr>
        <xdr:cNvPr id="17" name="Straight Connector 16">
          <a:extLst>
            <a:ext uri="{FF2B5EF4-FFF2-40B4-BE49-F238E27FC236}">
              <a16:creationId xmlns:a16="http://schemas.microsoft.com/office/drawing/2014/main" xmlns="" id="{00000000-0008-0000-0000-000011000000}"/>
            </a:ext>
          </a:extLst>
        </xdr:cNvPr>
        <xdr:cNvCxnSpPr/>
      </xdr:nvCxnSpPr>
      <xdr:spPr>
        <a:xfrm flipV="1">
          <a:off x="2682240" y="716280"/>
          <a:ext cx="0" cy="1600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350520</xdr:colOff>
      <xdr:row>4</xdr:row>
      <xdr:rowOff>160020</xdr:rowOff>
    </xdr:from>
    <xdr:to>
      <xdr:col>12</xdr:col>
      <xdr:colOff>350520</xdr:colOff>
      <xdr:row>5</xdr:row>
      <xdr:rowOff>152400</xdr:rowOff>
    </xdr:to>
    <xdr:cxnSp macro="">
      <xdr:nvCxnSpPr>
        <xdr:cNvPr id="18" name="Straight Connector 17">
          <a:extLst>
            <a:ext uri="{FF2B5EF4-FFF2-40B4-BE49-F238E27FC236}">
              <a16:creationId xmlns:a16="http://schemas.microsoft.com/office/drawing/2014/main" xmlns="" id="{00000000-0008-0000-0000-000012000000}"/>
            </a:ext>
          </a:extLst>
        </xdr:cNvPr>
        <xdr:cNvCxnSpPr/>
      </xdr:nvCxnSpPr>
      <xdr:spPr>
        <a:xfrm flipV="1">
          <a:off x="8884920" y="708660"/>
          <a:ext cx="0" cy="1752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167640</xdr:colOff>
      <xdr:row>7</xdr:row>
      <xdr:rowOff>121920</xdr:rowOff>
    </xdr:from>
    <xdr:to>
      <xdr:col>13</xdr:col>
      <xdr:colOff>327660</xdr:colOff>
      <xdr:row>7</xdr:row>
      <xdr:rowOff>121920</xdr:rowOff>
    </xdr:to>
    <xdr:cxnSp macro="">
      <xdr:nvCxnSpPr>
        <xdr:cNvPr id="21" name="Straight Connector 20">
          <a:extLst>
            <a:ext uri="{FF2B5EF4-FFF2-40B4-BE49-F238E27FC236}">
              <a16:creationId xmlns:a16="http://schemas.microsoft.com/office/drawing/2014/main" xmlns="" id="{00000000-0008-0000-0000-000015000000}"/>
            </a:ext>
          </a:extLst>
        </xdr:cNvPr>
        <xdr:cNvCxnSpPr/>
      </xdr:nvCxnSpPr>
      <xdr:spPr>
        <a:xfrm>
          <a:off x="8092440" y="1219200"/>
          <a:ext cx="137922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292100</xdr:colOff>
      <xdr:row>7</xdr:row>
      <xdr:rowOff>101600</xdr:rowOff>
    </xdr:from>
    <xdr:to>
      <xdr:col>1</xdr:col>
      <xdr:colOff>292100</xdr:colOff>
      <xdr:row>8</xdr:row>
      <xdr:rowOff>171450</xdr:rowOff>
    </xdr:to>
    <xdr:cxnSp macro="">
      <xdr:nvCxnSpPr>
        <xdr:cNvPr id="28" name="Straight Connector 27">
          <a:extLst>
            <a:ext uri="{FF2B5EF4-FFF2-40B4-BE49-F238E27FC236}">
              <a16:creationId xmlns:a16="http://schemas.microsoft.com/office/drawing/2014/main" xmlns="" id="{00000000-0008-0000-0000-00001C000000}"/>
            </a:ext>
          </a:extLst>
        </xdr:cNvPr>
        <xdr:cNvCxnSpPr/>
      </xdr:nvCxnSpPr>
      <xdr:spPr>
        <a:xfrm>
          <a:off x="1511300" y="1390650"/>
          <a:ext cx="0" cy="25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355600</xdr:colOff>
      <xdr:row>7</xdr:row>
      <xdr:rowOff>95250</xdr:rowOff>
    </xdr:from>
    <xdr:to>
      <xdr:col>3</xdr:col>
      <xdr:colOff>355600</xdr:colOff>
      <xdr:row>8</xdr:row>
      <xdr:rowOff>158750</xdr:rowOff>
    </xdr:to>
    <xdr:cxnSp macro="">
      <xdr:nvCxnSpPr>
        <xdr:cNvPr id="30" name="Straight Connector 29">
          <a:extLst>
            <a:ext uri="{FF2B5EF4-FFF2-40B4-BE49-F238E27FC236}">
              <a16:creationId xmlns:a16="http://schemas.microsoft.com/office/drawing/2014/main" xmlns="" id="{00000000-0008-0000-0000-00001E000000}"/>
            </a:ext>
          </a:extLst>
        </xdr:cNvPr>
        <xdr:cNvCxnSpPr/>
      </xdr:nvCxnSpPr>
      <xdr:spPr>
        <a:xfrm>
          <a:off x="3038475" y="1428750"/>
          <a:ext cx="0" cy="25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292100</xdr:colOff>
      <xdr:row>7</xdr:row>
      <xdr:rowOff>107950</xdr:rowOff>
    </xdr:from>
    <xdr:to>
      <xdr:col>5</xdr:col>
      <xdr:colOff>292100</xdr:colOff>
      <xdr:row>8</xdr:row>
      <xdr:rowOff>182563</xdr:rowOff>
    </xdr:to>
    <xdr:cxnSp macro="">
      <xdr:nvCxnSpPr>
        <xdr:cNvPr id="35" name="Straight Connector 34">
          <a:extLst>
            <a:ext uri="{FF2B5EF4-FFF2-40B4-BE49-F238E27FC236}">
              <a16:creationId xmlns:a16="http://schemas.microsoft.com/office/drawing/2014/main" xmlns="" id="{00000000-0008-0000-0000-000023000000}"/>
            </a:ext>
          </a:extLst>
        </xdr:cNvPr>
        <xdr:cNvCxnSpPr/>
      </xdr:nvCxnSpPr>
      <xdr:spPr>
        <a:xfrm>
          <a:off x="5078413" y="1441450"/>
          <a:ext cx="0" cy="265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330200</xdr:colOff>
      <xdr:row>7</xdr:row>
      <xdr:rowOff>107950</xdr:rowOff>
    </xdr:from>
    <xdr:to>
      <xdr:col>7</xdr:col>
      <xdr:colOff>330200</xdr:colOff>
      <xdr:row>8</xdr:row>
      <xdr:rowOff>158750</xdr:rowOff>
    </xdr:to>
    <xdr:cxnSp macro="">
      <xdr:nvCxnSpPr>
        <xdr:cNvPr id="36" name="Straight Connector 35">
          <a:extLst>
            <a:ext uri="{FF2B5EF4-FFF2-40B4-BE49-F238E27FC236}">
              <a16:creationId xmlns:a16="http://schemas.microsoft.com/office/drawing/2014/main" xmlns="" id="{00000000-0008-0000-0000-000024000000}"/>
            </a:ext>
          </a:extLst>
        </xdr:cNvPr>
        <xdr:cNvCxnSpPr/>
      </xdr:nvCxnSpPr>
      <xdr:spPr>
        <a:xfrm>
          <a:off x="7077075" y="1441450"/>
          <a:ext cx="0" cy="241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330200</xdr:colOff>
      <xdr:row>7</xdr:row>
      <xdr:rowOff>95250</xdr:rowOff>
    </xdr:from>
    <xdr:to>
      <xdr:col>9</xdr:col>
      <xdr:colOff>330200</xdr:colOff>
      <xdr:row>8</xdr:row>
      <xdr:rowOff>174625</xdr:rowOff>
    </xdr:to>
    <xdr:cxnSp macro="">
      <xdr:nvCxnSpPr>
        <xdr:cNvPr id="37" name="Straight Connector 36">
          <a:extLst>
            <a:ext uri="{FF2B5EF4-FFF2-40B4-BE49-F238E27FC236}">
              <a16:creationId xmlns:a16="http://schemas.microsoft.com/office/drawing/2014/main" xmlns="" id="{00000000-0008-0000-0000-000025000000}"/>
            </a:ext>
          </a:extLst>
        </xdr:cNvPr>
        <xdr:cNvCxnSpPr/>
      </xdr:nvCxnSpPr>
      <xdr:spPr>
        <a:xfrm>
          <a:off x="9823450" y="1428750"/>
          <a:ext cx="0" cy="2698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215900</xdr:colOff>
      <xdr:row>7</xdr:row>
      <xdr:rowOff>114300</xdr:rowOff>
    </xdr:from>
    <xdr:to>
      <xdr:col>11</xdr:col>
      <xdr:colOff>215900</xdr:colOff>
      <xdr:row>9</xdr:row>
      <xdr:rowOff>47625</xdr:rowOff>
    </xdr:to>
    <xdr:cxnSp macro="">
      <xdr:nvCxnSpPr>
        <xdr:cNvPr id="38" name="Straight Connector 37">
          <a:extLst>
            <a:ext uri="{FF2B5EF4-FFF2-40B4-BE49-F238E27FC236}">
              <a16:creationId xmlns:a16="http://schemas.microsoft.com/office/drawing/2014/main" xmlns="" id="{00000000-0008-0000-0000-000026000000}"/>
            </a:ext>
          </a:extLst>
        </xdr:cNvPr>
        <xdr:cNvCxnSpPr/>
      </xdr:nvCxnSpPr>
      <xdr:spPr>
        <a:xfrm>
          <a:off x="12050713" y="1447800"/>
          <a:ext cx="0" cy="314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304800</xdr:colOff>
      <xdr:row>7</xdr:row>
      <xdr:rowOff>133350</xdr:rowOff>
    </xdr:from>
    <xdr:to>
      <xdr:col>13</xdr:col>
      <xdr:colOff>304800</xdr:colOff>
      <xdr:row>9</xdr:row>
      <xdr:rowOff>0</xdr:rowOff>
    </xdr:to>
    <xdr:cxnSp macro="">
      <xdr:nvCxnSpPr>
        <xdr:cNvPr id="39" name="Straight Connector 38">
          <a:extLst>
            <a:ext uri="{FF2B5EF4-FFF2-40B4-BE49-F238E27FC236}">
              <a16:creationId xmlns:a16="http://schemas.microsoft.com/office/drawing/2014/main" xmlns="" id="{00000000-0008-0000-0000-000027000000}"/>
            </a:ext>
          </a:extLst>
        </xdr:cNvPr>
        <xdr:cNvCxnSpPr/>
      </xdr:nvCxnSpPr>
      <xdr:spPr>
        <a:xfrm>
          <a:off x="14512925" y="1466850"/>
          <a:ext cx="0" cy="247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227965</xdr:colOff>
      <xdr:row>6</xdr:row>
      <xdr:rowOff>159702</xdr:rowOff>
    </xdr:from>
    <xdr:to>
      <xdr:col>2</xdr:col>
      <xdr:colOff>227965</xdr:colOff>
      <xdr:row>7</xdr:row>
      <xdr:rowOff>136842</xdr:rowOff>
    </xdr:to>
    <xdr:cxnSp macro="">
      <xdr:nvCxnSpPr>
        <xdr:cNvPr id="10" name="Straight Connector 9">
          <a:extLst>
            <a:ext uri="{FF2B5EF4-FFF2-40B4-BE49-F238E27FC236}">
              <a16:creationId xmlns:a16="http://schemas.microsoft.com/office/drawing/2014/main" xmlns="" id="{0623AC11-3415-C348-1989-8CECAAB74900}"/>
            </a:ext>
          </a:extLst>
        </xdr:cNvPr>
        <xdr:cNvCxnSpPr/>
      </xdr:nvCxnSpPr>
      <xdr:spPr>
        <a:xfrm flipV="1">
          <a:off x="2299653" y="1302702"/>
          <a:ext cx="0" cy="1676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331153</xdr:colOff>
      <xdr:row>6</xdr:row>
      <xdr:rowOff>175577</xdr:rowOff>
    </xdr:from>
    <xdr:to>
      <xdr:col>7</xdr:col>
      <xdr:colOff>331153</xdr:colOff>
      <xdr:row>7</xdr:row>
      <xdr:rowOff>152717</xdr:rowOff>
    </xdr:to>
    <xdr:cxnSp macro="">
      <xdr:nvCxnSpPr>
        <xdr:cNvPr id="11" name="Straight Connector 10">
          <a:extLst>
            <a:ext uri="{FF2B5EF4-FFF2-40B4-BE49-F238E27FC236}">
              <a16:creationId xmlns:a16="http://schemas.microsoft.com/office/drawing/2014/main" xmlns="" id="{5843848C-9550-6756-A5C1-E7F4874577B6}"/>
            </a:ext>
          </a:extLst>
        </xdr:cNvPr>
        <xdr:cNvCxnSpPr/>
      </xdr:nvCxnSpPr>
      <xdr:spPr>
        <a:xfrm flipV="1">
          <a:off x="7078028" y="1318577"/>
          <a:ext cx="0" cy="1676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370840</xdr:colOff>
      <xdr:row>6</xdr:row>
      <xdr:rowOff>183515</xdr:rowOff>
    </xdr:from>
    <xdr:to>
      <xdr:col>12</xdr:col>
      <xdr:colOff>370840</xdr:colOff>
      <xdr:row>7</xdr:row>
      <xdr:rowOff>160655</xdr:rowOff>
    </xdr:to>
    <xdr:cxnSp macro="">
      <xdr:nvCxnSpPr>
        <xdr:cNvPr id="13" name="Straight Connector 12">
          <a:extLst>
            <a:ext uri="{FF2B5EF4-FFF2-40B4-BE49-F238E27FC236}">
              <a16:creationId xmlns:a16="http://schemas.microsoft.com/office/drawing/2014/main" xmlns="" id="{86312CB0-96B9-740D-747F-A9871C2E76A3}"/>
            </a:ext>
          </a:extLst>
        </xdr:cNvPr>
        <xdr:cNvCxnSpPr/>
      </xdr:nvCxnSpPr>
      <xdr:spPr>
        <a:xfrm flipV="1">
          <a:off x="12816840" y="1326515"/>
          <a:ext cx="0" cy="1676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327660</xdr:colOff>
      <xdr:row>0</xdr:row>
      <xdr:rowOff>121920</xdr:rowOff>
    </xdr:from>
    <xdr:to>
      <xdr:col>17</xdr:col>
      <xdr:colOff>7620</xdr:colOff>
      <xdr:row>58</xdr:row>
      <xdr:rowOff>175260</xdr:rowOff>
    </xdr:to>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327660" y="121920"/>
          <a:ext cx="10043160" cy="10660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vi-VN" sz="1100"/>
            <a:t>Tình huống: </a:t>
          </a:r>
        </a:p>
        <a:p>
          <a:endParaRPr lang="en-US" sz="1100"/>
        </a:p>
        <a:p>
          <a:r>
            <a:rPr lang="vi-VN" sz="1100"/>
            <a:t>Đầu bài: Em làm ở công ty dịch vụ, hoạt động ở lĩnh vực </a:t>
          </a:r>
          <a:r>
            <a:rPr lang="en-US" sz="1100"/>
            <a:t>logistics</a:t>
          </a:r>
          <a:r>
            <a:rPr lang="vi-VN" sz="1100"/>
            <a:t> (công ty em có tàu và container chở hàng hóa đi các nước). Hệ thống chức danh của bên em cũng đơn giản gồm: Nhân viên, phó phòng, trưởng phòng, quản lý cấp cao và tổng điều hành</a:t>
          </a:r>
          <a:r>
            <a:rPr lang="en-US" sz="1100"/>
            <a:t>, giám</a:t>
          </a:r>
          <a:r>
            <a:rPr lang="en-US" sz="1100" baseline="0"/>
            <a:t> đốc</a:t>
          </a:r>
          <a:r>
            <a:rPr lang="vi-VN" sz="1100"/>
            <a:t>. Quy mô công ty khoảng </a:t>
          </a:r>
          <a:r>
            <a:rPr lang="en-US" sz="1100"/>
            <a:t>100</a:t>
          </a:r>
          <a:r>
            <a:rPr lang="vi-VN" sz="1100"/>
            <a:t> người.</a:t>
          </a:r>
        </a:p>
        <a:p>
          <a:endParaRPr lang="vi-VN" sz="1100"/>
        </a:p>
        <a:p>
          <a:r>
            <a:rPr lang="en-US" sz="1100"/>
            <a:t>H</a:t>
          </a:r>
          <a:r>
            <a:rPr lang="vi-VN" sz="1100"/>
            <a:t>iện</a:t>
          </a:r>
          <a:r>
            <a:rPr lang="en-US" sz="1100"/>
            <a:t> tại</a:t>
          </a:r>
          <a:r>
            <a:rPr lang="en-US" sz="1100" baseline="0"/>
            <a:t> công ty trả lương thời gian, thang bảng lương xây dựng chỉ mang tính tham khảo chứ không phản ánh đúng hoàn toàn mức lương hiện tại của công ty cho từng vị trí công việc, công ty</a:t>
          </a:r>
          <a:r>
            <a:rPr lang="vi-VN" sz="1100"/>
            <a:t> chưa thực hiện trả lương theo KPI hay đánh giá năng lực. BHXH bên em đóng trên full lương </a:t>
          </a:r>
          <a:r>
            <a:rPr lang="en-US" sz="1100"/>
            <a:t>trên</a:t>
          </a:r>
          <a:r>
            <a:rPr lang="en-US" sz="1100" baseline="0"/>
            <a:t> mức lương trả cho nhân viên (</a:t>
          </a:r>
          <a:r>
            <a:rPr lang="en-US" sz="1100"/>
            <a:t>Trong tương</a:t>
          </a:r>
          <a:r>
            <a:rPr lang="en-US" sz="1100" baseline="0"/>
            <a:t> lai công ty em cũng có mong muốn sẽ trả lương theo KPI nhưng chưa có quyết định cụ thể việc này).</a:t>
          </a:r>
          <a:r>
            <a:rPr lang="vi-VN" sz="1100"/>
            <a:t> </a:t>
          </a:r>
        </a:p>
        <a:p>
          <a:endParaRPr lang="vi-VN" sz="1100"/>
        </a:p>
        <a:p>
          <a:r>
            <a:rPr lang="en-US" sz="1100"/>
            <a:t>Hiện</a:t>
          </a:r>
          <a:r>
            <a:rPr lang="en-US" sz="1100" baseline="0"/>
            <a:t> giờ, m</a:t>
          </a:r>
          <a:r>
            <a:rPr lang="en-US" sz="1100"/>
            <a:t>ỗi</a:t>
          </a:r>
          <a:r>
            <a:rPr lang="en-US" sz="1100" baseline="0"/>
            <a:t> khi phỏng vấn nhân viên mới, lúc cân nhắc mức lương đầu vào cho nhân viên mới,</a:t>
          </a:r>
          <a:r>
            <a:rPr lang="vi-VN" sz="1100"/>
            <a:t> em </a:t>
          </a:r>
          <a:r>
            <a:rPr lang="en-US" sz="1100"/>
            <a:t>thường</a:t>
          </a:r>
          <a:r>
            <a:rPr lang="en-US" sz="1100" baseline="0"/>
            <a:t> cân đối mức lương</a:t>
          </a:r>
          <a:r>
            <a:rPr lang="vi-VN" sz="1100"/>
            <a:t> cho nhân mới dựa theo thâm niên, vị trí công việc của ứng viên đó với nhân viên hiện tại để đảm bảo không có chênh lệch lương quá nhiều giữa người mới và người cũ. Nhưng sếp em lại muốn cố định luôn mức lương đầu vào cho tất cả các vị trí dù người đó có nhiều hơn 1 hay 2 năm kinh nghiệm. Em thấy </a:t>
          </a:r>
          <a:r>
            <a:rPr lang="en-US" sz="1100"/>
            <a:t>cách</a:t>
          </a:r>
          <a:r>
            <a:rPr lang="en-US" sz="1100" baseline="0"/>
            <a:t> đàm phán </a:t>
          </a:r>
          <a:r>
            <a:rPr lang="vi-VN" sz="1100"/>
            <a:t>lương như vậy </a:t>
          </a:r>
          <a:r>
            <a:rPr lang="en-US" sz="1100"/>
            <a:t>tiện</a:t>
          </a:r>
          <a:r>
            <a:rPr lang="en-US" sz="1100" baseline="0"/>
            <a:t> cho công ty trong việc không phải nặng đầu để xác định xem nên đàm phán mức lương cho nhân viên mới thế nào là phù hợp, nhưng điều này </a:t>
          </a:r>
          <a:r>
            <a:rPr lang="vi-VN" sz="1100"/>
            <a:t>sẽ hạn chế ứng viên đầu vào</a:t>
          </a:r>
          <a:r>
            <a:rPr lang="en-US" sz="1100"/>
            <a:t> có</a:t>
          </a:r>
          <a:r>
            <a:rPr lang="en-US" sz="1100" baseline="0"/>
            <a:t> kinh nghiệm do vậy em không đồng ý ở khoản này. Em hy vọng mình có thể xây dựng được hệ thống đánh giá ứng viên để thuyết phục tại sao công ty nên trả lương cho nhân viên mức lương này chứ không phải là mức lương cào bằng đầu vào cho mọi vị trí để phù hợp với kinh nghiệm, năng lực của họ (trừ trường hợp nhân viên mới là nhân viên mới ra trường và chưa có kinh nghiệm thì có thể áp mức lương đầu vào là như nhau ở mức lương thấp nhất - ngạch chức danh 6 "Nhân viên", bậc lương 1)</a:t>
          </a:r>
          <a:endParaRPr lang="vi-VN" sz="1100"/>
        </a:p>
        <a:p>
          <a:endParaRPr lang="vi-VN" sz="1100"/>
        </a:p>
        <a:p>
          <a:pPr fontAlgn="t"/>
          <a:r>
            <a:rPr lang="en-US" sz="1100" b="0" i="0">
              <a:solidFill>
                <a:schemeClr val="dk1"/>
              </a:solidFill>
              <a:effectLst/>
              <a:latin typeface="+mn-lt"/>
              <a:ea typeface="+mn-ea"/>
              <a:cs typeface="+mn-cs"/>
            </a:rPr>
            <a:t>Về chính sách thăng chức, công ty em quy định nhân viên phải đáp ứng tối thiểu 4 năm thâm niên làm việc tại công ty và có ít nhất 2 kỳ đánh giá cuối năm đạt mức </a:t>
          </a:r>
          <a:r>
            <a:rPr lang="en-US" sz="1100" b="1" i="0">
              <a:solidFill>
                <a:schemeClr val="dk1"/>
              </a:solidFill>
              <a:effectLst/>
              <a:latin typeface="+mn-lt"/>
              <a:ea typeface="+mn-ea"/>
              <a:cs typeface="+mn-cs"/>
            </a:rPr>
            <a:t>"Giỏi"</a:t>
          </a:r>
          <a:r>
            <a:rPr lang="en-US" sz="1100" b="0" i="0">
              <a:solidFill>
                <a:schemeClr val="dk1"/>
              </a:solidFill>
              <a:effectLst/>
              <a:latin typeface="+mn-lt"/>
              <a:ea typeface="+mn-ea"/>
              <a:cs typeface="+mn-cs"/>
            </a:rPr>
            <a:t> trong vòng 4 năm gần nhất thì mới đủ điều kiện được xem xét thăng</a:t>
          </a:r>
          <a:r>
            <a:rPr lang="en-US" sz="1100" b="0" i="0" baseline="0">
              <a:solidFill>
                <a:schemeClr val="dk1"/>
              </a:solidFill>
              <a:effectLst/>
              <a:latin typeface="+mn-lt"/>
              <a:ea typeface="+mn-ea"/>
              <a:cs typeface="+mn-cs"/>
            </a:rPr>
            <a:t> chức lên </a:t>
          </a:r>
          <a:r>
            <a:rPr lang="en-US" sz="1100" b="0" i="0">
              <a:solidFill>
                <a:schemeClr val="dk1"/>
              </a:solidFill>
              <a:effectLst/>
              <a:latin typeface="+mn-lt"/>
              <a:ea typeface="+mn-ea"/>
              <a:cs typeface="+mn-cs"/>
            </a:rPr>
            <a:t>một vị trí cao hơn. Tuy nhiên, đây chỉ là các điều kiện "</a:t>
          </a:r>
          <a:r>
            <a:rPr lang="en-US" sz="1100" b="1" i="0">
              <a:solidFill>
                <a:schemeClr val="dk1"/>
              </a:solidFill>
              <a:effectLst/>
              <a:latin typeface="+mn-lt"/>
              <a:ea typeface="+mn-ea"/>
              <a:cs typeface="+mn-cs"/>
            </a:rPr>
            <a:t>cần"</a:t>
          </a:r>
          <a:r>
            <a:rPr lang="en-US" sz="1100" b="0" i="0">
              <a:solidFill>
                <a:schemeClr val="dk1"/>
              </a:solidFill>
              <a:effectLst/>
              <a:latin typeface="+mn-lt"/>
              <a:ea typeface="+mn-ea"/>
              <a:cs typeface="+mn-cs"/>
            </a:rPr>
            <a:t>. Điều kiện "</a:t>
          </a:r>
          <a:r>
            <a:rPr lang="en-US" sz="1100" b="1" i="0">
              <a:solidFill>
                <a:schemeClr val="dk1"/>
              </a:solidFill>
              <a:effectLst/>
              <a:latin typeface="+mn-lt"/>
              <a:ea typeface="+mn-ea"/>
              <a:cs typeface="+mn-cs"/>
            </a:rPr>
            <a:t>đủ"</a:t>
          </a:r>
          <a:r>
            <a:rPr lang="en-US" sz="1100" b="0" i="0">
              <a:solidFill>
                <a:schemeClr val="dk1"/>
              </a:solidFill>
              <a:effectLst/>
              <a:latin typeface="+mn-lt"/>
              <a:ea typeface="+mn-ea"/>
              <a:cs typeface="+mn-cs"/>
            </a:rPr>
            <a:t> để được thăng chức là phải nhận được sự phê duyệt từ Ban Giám đốc. Vì vậy, số lượng nhân viên đáp ứng điều kiện "cần" thường nhiều hơn đáng kể so với số lượng nhân viên thực sự được thăng chức hằng năm. Những</a:t>
          </a:r>
          <a:r>
            <a:rPr lang="en-US" sz="1100" b="0" i="0" baseline="0">
              <a:solidFill>
                <a:schemeClr val="dk1"/>
              </a:solidFill>
              <a:effectLst/>
              <a:latin typeface="+mn-lt"/>
              <a:ea typeface="+mn-ea"/>
              <a:cs typeface="+mn-cs"/>
            </a:rPr>
            <a:t> nhân viên chưa được duyệt thăng chức đế</a:t>
          </a:r>
          <a:r>
            <a:rPr lang="en-US" sz="1100" b="0" i="0">
              <a:solidFill>
                <a:schemeClr val="dk1"/>
              </a:solidFill>
              <a:effectLst/>
              <a:latin typeface="+mn-lt"/>
              <a:ea typeface="+mn-ea"/>
              <a:cs typeface="+mn-cs"/>
            </a:rPr>
            <a:t>n năm sau, khi kỳ đánh giá được cập nhật theo nguyên tắc xét</a:t>
          </a:r>
          <a:r>
            <a:rPr lang="en-US" sz="1100" b="0" i="0" baseline="0">
              <a:solidFill>
                <a:schemeClr val="dk1"/>
              </a:solidFill>
              <a:effectLst/>
              <a:latin typeface="+mn-lt"/>
              <a:ea typeface="+mn-ea"/>
              <a:cs typeface="+mn-cs"/>
            </a:rPr>
            <a:t> duyệt kết quả đánh giá cuối năm </a:t>
          </a:r>
          <a:r>
            <a:rPr lang="en-US" sz="1100" b="0" i="0">
              <a:solidFill>
                <a:schemeClr val="dk1"/>
              </a:solidFill>
              <a:effectLst/>
              <a:latin typeface="+mn-lt"/>
              <a:ea typeface="+mn-ea"/>
              <a:cs typeface="+mn-cs"/>
            </a:rPr>
            <a:t>của 4 năm gần nhất, nhân viên có</a:t>
          </a:r>
          <a:r>
            <a:rPr lang="en-US" sz="1100" b="0" i="0" baseline="0">
              <a:solidFill>
                <a:schemeClr val="dk1"/>
              </a:solidFill>
              <a:effectLst/>
              <a:latin typeface="+mn-lt"/>
              <a:ea typeface="+mn-ea"/>
              <a:cs typeface="+mn-cs"/>
            </a:rPr>
            <a:t> thể</a:t>
          </a:r>
          <a:r>
            <a:rPr lang="en-US" sz="1100" b="0" i="0">
              <a:solidFill>
                <a:schemeClr val="dk1"/>
              </a:solidFill>
              <a:effectLst/>
              <a:latin typeface="+mn-lt"/>
              <a:ea typeface="+mn-ea"/>
              <a:cs typeface="+mn-cs"/>
            </a:rPr>
            <a:t> chỉ còn một lần đạt loại "Giỏi" trong giai đoạn xét duyệt, khi đó, họ sẽ không còn đáp ứng điều kiện cần để được xem xét thăng chức nên</a:t>
          </a:r>
          <a:r>
            <a:rPr lang="en-US" sz="1100" b="0" i="0" baseline="0">
              <a:solidFill>
                <a:schemeClr val="dk1"/>
              </a:solidFill>
              <a:effectLst/>
              <a:latin typeface="+mn-lt"/>
              <a:ea typeface="+mn-ea"/>
              <a:cs typeface="+mn-cs"/>
            </a:rPr>
            <a:t> cũng </a:t>
          </a:r>
          <a:r>
            <a:rPr lang="en-US" sz="1100" b="0" i="0">
              <a:solidFill>
                <a:schemeClr val="dk1"/>
              </a:solidFill>
              <a:effectLst/>
              <a:latin typeface="+mn-lt"/>
              <a:ea typeface="+mn-ea"/>
              <a:cs typeface="+mn-cs"/>
            </a:rPr>
            <a:t>mất cơ hội thăng chức dù trước đó đã nằm trong diện đủ điều kiện xem xét.</a:t>
          </a:r>
        </a:p>
        <a:p>
          <a:endParaRPr lang="en-US" sz="1100" baseline="0"/>
        </a:p>
        <a:p>
          <a:r>
            <a:rPr lang="en-US" sz="1100" baseline="0"/>
            <a:t>Bên cạnh chính sách thăng chức, về chính sách tăng lương, nếu kinh doanh có lợi nhuận, thường công ty sẽ xét duyệt tăng lương hàng năm cho nhân viên, những nhân viên không được thăng chức nhưng hoàn thành công việc ở mức "Bình thường" vẫn sẽ được tăng một khoản lương tùy theo kết quả đánh giá cuối năm trước đó. Việc tăng lương hàng năm nhưng không được thăng chức dẫn đến việc có những nhân viên dù chỉ ở vị trí "nhân viên" trong suốt 8 năm </a:t>
          </a:r>
          <a:r>
            <a:rPr lang="en-US" sz="1100" baseline="0">
              <a:solidFill>
                <a:schemeClr val="dk1"/>
              </a:solidFill>
              <a:effectLst/>
              <a:latin typeface="+mn-lt"/>
              <a:ea typeface="+mn-ea"/>
              <a:cs typeface="+mn-cs"/>
            </a:rPr>
            <a:t>(do thiếu kết quả đánh giá loại "Giỏi") </a:t>
          </a:r>
          <a:r>
            <a:rPr lang="en-US" sz="1100" baseline="0"/>
            <a:t> nhưng mức lương lại cao hơn những nhân viên ở năm thứ 4 đủ điều kiện thăng chức lên vị trí chức danh cao hơn.  Lý giải về vấn đề này là do bạn nhân viên được thăng chức vào công ty lúc mới ra trường, mức lương đầu vào của bạn này là ở ngạch chức danh 6 "nhân viên", bậc 1, sau 4 năm Ban Giám Đốc nhận thấy bạn có năng lực và đáp ứng đủ các điều kiện công ty đưa ra nên công ty thăng chức cho bạn lên ngạch chức danh 5, vị trí "phó phòng". Khoản lương tăng khi thăng chức là một khoản tiền mặc định là 3.000.000 VNĐ nên mức lương của vị trí ngạch chức danh 6 "nhân viên", bậc 4 hiện tại cộng thêm 3.000.000 VNĐ vừa được tăng có thể sẽ thấp hơn mức lương 1 ở ngạch chức danh mới (ngạch chức danh 5 vị trí "phó phòng", bậc lương 1), thậm chí vẫn thấp hơn mức lương của một người làm 10 năm ở vị trí nhân viên, ngạch chức danh 6 "Nhân viên", bậc lương 10. Hoặc có thể xảy ra trường hợp khác là sau 10 năm, nếu người lao động ở vị trí nhân viên, </a:t>
          </a:r>
          <a:r>
            <a:rPr lang="en-US" sz="1100" baseline="0">
              <a:solidFill>
                <a:schemeClr val="dk1"/>
              </a:solidFill>
              <a:effectLst/>
              <a:latin typeface="+mn-lt"/>
              <a:ea typeface="+mn-ea"/>
              <a:cs typeface="+mn-cs"/>
            </a:rPr>
            <a:t>ngạch chức danh 6 "Nhân viên", bậc lương 10</a:t>
          </a:r>
          <a:r>
            <a:rPr lang="en-US" sz="1100" baseline="0"/>
            <a:t> này được thăng chức lên vị trí cao hơn là </a:t>
          </a:r>
          <a:r>
            <a:rPr lang="en-US" sz="1100" baseline="0">
              <a:solidFill>
                <a:schemeClr val="dk1"/>
              </a:solidFill>
              <a:effectLst/>
              <a:latin typeface="+mn-lt"/>
              <a:ea typeface="+mn-ea"/>
              <a:cs typeface="+mn-cs"/>
            </a:rPr>
            <a:t>ngạch chức danh 5, vị trí </a:t>
          </a:r>
          <a:r>
            <a:rPr lang="en-US" sz="1100" baseline="0"/>
            <a:t>"phó phòng", mức lương mới của người lao động này có thể sẽ đạt đến bậc 5 hay bậc 6 của ngạch chức danh mới "Phó phòng" đó. </a:t>
          </a:r>
        </a:p>
        <a:p>
          <a:endParaRPr lang="en-US" sz="1100" baseline="0"/>
        </a:p>
        <a:p>
          <a:r>
            <a:rPr lang="en-US" sz="1100" baseline="0"/>
            <a:t>Nếu công ty xây dựng 10 bậc lương cho từng ngạch chức danh thì chỉ cần tăng lương thêm 4 năm nữa thì mức lương bạn nhân viên 10 năm này (lúc này là 14 năm thâm niên, đang ở </a:t>
          </a:r>
          <a:r>
            <a:rPr lang="en-US" sz="1100" baseline="0">
              <a:solidFill>
                <a:schemeClr val="dk1"/>
              </a:solidFill>
              <a:effectLst/>
              <a:latin typeface="+mn-lt"/>
              <a:ea typeface="+mn-ea"/>
              <a:cs typeface="+mn-cs"/>
            </a:rPr>
            <a:t>ngạch chức danh 5, vị trí "phó phòng"</a:t>
          </a:r>
          <a:r>
            <a:rPr lang="en-US" sz="1100" baseline="0"/>
            <a:t> sẽ lại vượt trần so mức lương ở ngạch chức danh hiện tại của bạn (Ghi chú : </a:t>
          </a:r>
          <a:r>
            <a:rPr lang="vi-VN" sz="1100"/>
            <a:t>Mức lương tối thiểu cho từng vị trí công việc </a:t>
          </a:r>
          <a:r>
            <a:rPr lang="en-US" sz="1100"/>
            <a:t>trong </a:t>
          </a:r>
          <a:r>
            <a:rPr lang="en-US" sz="1100" baseline="0"/>
            <a:t>thang bảng lương công ty xây dựng</a:t>
          </a:r>
          <a:r>
            <a:rPr lang="vi-VN" sz="1100"/>
            <a:t> chỉ để tham khảo </a:t>
          </a:r>
          <a:r>
            <a:rPr lang="en-US" sz="1100"/>
            <a:t>mức</a:t>
          </a:r>
          <a:r>
            <a:rPr lang="en-US" sz="1100" baseline="0"/>
            <a:t> lương thấp nhất và cao nhất cho từng ngạch chức danh chứ không áp dụng mức lương tối thiểu của ngạch chức danh khi xác định mức lương đầu vào của nhân viên và thực tế cũng không khống chế mức lương tối đa cho từng ngạch chức danh công việc của nhân viên hiện tại)</a:t>
          </a:r>
          <a:endParaRPr lang="vi-VN" sz="1100"/>
        </a:p>
        <a:p>
          <a:endParaRPr lang="vi-VN" sz="1100"/>
        </a:p>
        <a:p>
          <a:r>
            <a:rPr lang="vi-VN" sz="1100"/>
            <a:t>Hiện tại, </a:t>
          </a:r>
          <a:r>
            <a:rPr lang="en-US" sz="1100"/>
            <a:t>vì</a:t>
          </a:r>
          <a:r>
            <a:rPr lang="en-US" sz="1100" baseline="0"/>
            <a:t> muốn khuyến khích người người lao động đang ở chức danh "nhân viên" có thêm động lực làm việc, công ty </a:t>
          </a:r>
          <a:r>
            <a:rPr lang="en-US" sz="1100"/>
            <a:t>dự</a:t>
          </a:r>
          <a:r>
            <a:rPr lang="en-US" sz="1100" baseline="0"/>
            <a:t> kiến sẽ</a:t>
          </a:r>
          <a:r>
            <a:rPr lang="vi-VN" sz="1100"/>
            <a:t> </a:t>
          </a:r>
          <a:r>
            <a:rPr lang="en-US" sz="1100"/>
            <a:t>mở</a:t>
          </a:r>
          <a:r>
            <a:rPr lang="en-US" sz="1100" baseline="0"/>
            <a:t> rộng</a:t>
          </a:r>
          <a:r>
            <a:rPr lang="vi-VN" sz="1100"/>
            <a:t> thêm một chức danh </a:t>
          </a:r>
          <a:r>
            <a:rPr lang="en-US" sz="1100"/>
            <a:t>công</a:t>
          </a:r>
          <a:r>
            <a:rPr lang="en-US" sz="1100" baseline="0"/>
            <a:t> việc </a:t>
          </a:r>
          <a:r>
            <a:rPr lang="vi-VN" sz="1100"/>
            <a:t>ở giữa </a:t>
          </a:r>
          <a:r>
            <a:rPr lang="en-US" sz="1100"/>
            <a:t>ngạch</a:t>
          </a:r>
          <a:r>
            <a:rPr lang="en-US" sz="1100" baseline="0"/>
            <a:t> chức danh 6 vị trí </a:t>
          </a:r>
          <a:r>
            <a:rPr lang="en-US" sz="1100"/>
            <a:t>"</a:t>
          </a:r>
          <a:r>
            <a:rPr lang="vi-VN" sz="1100"/>
            <a:t>nhân viên</a:t>
          </a:r>
          <a:r>
            <a:rPr lang="en-US" sz="1100"/>
            <a:t>"</a:t>
          </a:r>
          <a:r>
            <a:rPr lang="vi-VN" sz="1100"/>
            <a:t> và</a:t>
          </a:r>
          <a:r>
            <a:rPr lang="en-US" sz="1100"/>
            <a:t> ngạch</a:t>
          </a:r>
          <a:r>
            <a:rPr lang="en-US" sz="1100" baseline="0"/>
            <a:t> chức danh 5 vị trí</a:t>
          </a:r>
          <a:r>
            <a:rPr lang="vi-VN" sz="1100"/>
            <a:t> </a:t>
          </a:r>
          <a:r>
            <a:rPr lang="en-US" sz="1100"/>
            <a:t>"</a:t>
          </a:r>
          <a:r>
            <a:rPr lang="vi-VN" sz="1100"/>
            <a:t>phó phòng</a:t>
          </a:r>
          <a:r>
            <a:rPr lang="en-US" sz="1100"/>
            <a:t>"</a:t>
          </a:r>
          <a:r>
            <a:rPr lang="vi-VN" sz="1100"/>
            <a:t>, em đặt tên là</a:t>
          </a:r>
          <a:r>
            <a:rPr lang="en-US" sz="1100"/>
            <a:t> ngạch</a:t>
          </a:r>
          <a:r>
            <a:rPr lang="en-US" sz="1100" baseline="0"/>
            <a:t> chức danh 6+, vị trí</a:t>
          </a:r>
          <a:r>
            <a:rPr lang="vi-VN" sz="1100"/>
            <a:t> </a:t>
          </a:r>
          <a:r>
            <a:rPr lang="en-US" sz="1100"/>
            <a:t>"</a:t>
          </a:r>
          <a:r>
            <a:rPr lang="vi-VN" sz="1100"/>
            <a:t>giám sát</a:t>
          </a:r>
          <a:r>
            <a:rPr lang="en-US" sz="1100"/>
            <a:t>"</a:t>
          </a:r>
          <a:r>
            <a:rPr lang="vi-VN" sz="1100"/>
            <a:t> để cho các bạn ở </a:t>
          </a:r>
          <a:r>
            <a:rPr lang="en-US" sz="1100"/>
            <a:t>ngạch</a:t>
          </a:r>
          <a:r>
            <a:rPr lang="en-US" sz="1100" baseline="0"/>
            <a:t> chức danh 6, </a:t>
          </a:r>
          <a:r>
            <a:rPr lang="vi-VN" sz="1100"/>
            <a:t>vị trí </a:t>
          </a:r>
          <a:r>
            <a:rPr lang="en-US" sz="1100"/>
            <a:t>"</a:t>
          </a:r>
          <a:r>
            <a:rPr lang="vi-VN" sz="1100"/>
            <a:t>nhân viên</a:t>
          </a:r>
          <a:r>
            <a:rPr lang="en-US" sz="1100"/>
            <a:t>"</a:t>
          </a:r>
          <a:r>
            <a:rPr lang="vi-VN" sz="1100"/>
            <a:t> có thêm cơ hội để được </a:t>
          </a:r>
          <a:r>
            <a:rPr lang="en-US" sz="1100"/>
            <a:t>thăng</a:t>
          </a:r>
          <a:r>
            <a:rPr lang="en-US" sz="1100" baseline="0"/>
            <a:t> chức</a:t>
          </a:r>
          <a:r>
            <a:rPr lang="vi-VN" sz="1100"/>
            <a:t>.</a:t>
          </a:r>
        </a:p>
        <a:p>
          <a:endParaRPr lang="vi-VN" sz="1100"/>
        </a:p>
        <a:p>
          <a:r>
            <a:rPr lang="en-US" sz="1100" baseline="0"/>
            <a:t>Để thực hiện việc này, nếu công ty duyệt mở thêm một ngạch chức danh 6+, vị trí "giám sát", em sẽ sắp xếp và định vị lại nhân viên đang ở ngạch chức danh nào và đang ở bậc lương mấy để dễ quản lý và xây dựng lộ trình phát triển cho nhân viên. Việc sắp xếp và định vị vị trí của nhân viên em sẽ xem xét trên các yếu tố như năng lực thực tế, mức lương hiện tại, và vị trí hiện tại để xem xét. Các bước thực hiện như sau:</a:t>
          </a:r>
        </a:p>
        <a:p>
          <a:endParaRPr lang="en-US" sz="1100" baseline="0"/>
        </a:p>
        <a:p>
          <a:r>
            <a:rPr lang="en-US" sz="1100" baseline="0"/>
            <a:t>1. Xây </a:t>
          </a:r>
          <a:r>
            <a:rPr lang="vi-VN" sz="1100"/>
            <a:t>dựng lại thang bảng lương, có mức lương </a:t>
          </a:r>
          <a:r>
            <a:rPr lang="en-US" sz="1100"/>
            <a:t>thấp</a:t>
          </a:r>
          <a:r>
            <a:rPr lang="en-US" sz="1100" baseline="0"/>
            <a:t> nhất</a:t>
          </a:r>
          <a:r>
            <a:rPr lang="vi-VN" sz="1100"/>
            <a:t> và </a:t>
          </a:r>
          <a:r>
            <a:rPr lang="en-US" sz="1100"/>
            <a:t>cao</a:t>
          </a:r>
          <a:r>
            <a:rPr lang="en-US" sz="1100" baseline="0"/>
            <a:t> nhất</a:t>
          </a:r>
          <a:r>
            <a:rPr lang="vi-VN" sz="1100"/>
            <a:t> cho từng </a:t>
          </a:r>
          <a:r>
            <a:rPr lang="en-US" sz="1100"/>
            <a:t>ngạch</a:t>
          </a:r>
          <a:r>
            <a:rPr lang="en-US" sz="1100" baseline="0"/>
            <a:t> </a:t>
          </a:r>
          <a:r>
            <a:rPr lang="vi-VN" sz="1100"/>
            <a:t>chức danh. (Mức lương </a:t>
          </a:r>
          <a:r>
            <a:rPr lang="en-US" sz="1100"/>
            <a:t>thấp</a:t>
          </a:r>
          <a:r>
            <a:rPr lang="en-US" sz="1100" baseline="0"/>
            <a:t> nhất</a:t>
          </a:r>
          <a:r>
            <a:rPr lang="vi-VN" sz="1100"/>
            <a:t> và </a:t>
          </a:r>
          <a:r>
            <a:rPr lang="en-US" sz="1100"/>
            <a:t>cao nhất</a:t>
          </a:r>
          <a:r>
            <a:rPr lang="vi-VN" sz="1100"/>
            <a:t> em tham khảo theo mức lương thị trường). Về số bậc lương, em đọc tài liệu của Thầy, em thấy có gợi ý số bậc lương sẽ tương đương với số năm mình muốn nhân viên gắn bó ở vị trí đó nên em để là 10 bậc cho từng ngạch lương.</a:t>
          </a:r>
        </a:p>
        <a:p>
          <a:endParaRPr lang="vi-VN" sz="1100"/>
        </a:p>
        <a:p>
          <a:r>
            <a:rPr lang="en-US" sz="1100"/>
            <a:t>2. G</a:t>
          </a:r>
          <a:r>
            <a:rPr lang="vi-VN" sz="1100"/>
            <a:t>ắn </a:t>
          </a:r>
          <a:r>
            <a:rPr lang="en-US" sz="1100"/>
            <a:t>mức</a:t>
          </a:r>
          <a:r>
            <a:rPr lang="en-US" sz="1100" baseline="0"/>
            <a:t> lương hiện tại của </a:t>
          </a:r>
          <a:r>
            <a:rPr lang="vi-VN" sz="1100"/>
            <a:t>nhân viên với dãy lương mới để xác định nhân viên đang ở </a:t>
          </a:r>
          <a:r>
            <a:rPr lang="en-US" sz="1100"/>
            <a:t>ngạch</a:t>
          </a:r>
          <a:r>
            <a:rPr lang="en-US" sz="1100" baseline="0"/>
            <a:t> chức danh nào và </a:t>
          </a:r>
          <a:r>
            <a:rPr lang="vi-VN" sz="1100"/>
            <a:t>bậc lương thứ mấy theo hệ thống thang bảng lương mới.</a:t>
          </a:r>
        </a:p>
        <a:p>
          <a:endParaRPr lang="vi-VN" sz="1100"/>
        </a:p>
        <a:p>
          <a:r>
            <a:rPr lang="en-US" sz="1100"/>
            <a:t>3. Những</a:t>
          </a:r>
          <a:r>
            <a:rPr lang="en-US" sz="1100" baseline="0"/>
            <a:t> những viên nào có mức lương thấp hơn mức lương ở ngạch chức danh thực tế của bạn, em sẽ đề xuất chú ý tăng lương cao hơn trong khoảng 1-2 năm để bạn sớm rút ngắn khoảng cách lương hiện tại với mức lương thấp nhất của ngạch chức danh thực tế.</a:t>
          </a:r>
        </a:p>
        <a:p>
          <a:endParaRPr lang="en-US" sz="1100" baseline="0"/>
        </a:p>
        <a:p>
          <a:r>
            <a:rPr lang="en-US" sz="1100" baseline="0"/>
            <a:t>4. Những nhân viên có mức lương đang vượt mức tối đa ở ngạch chức danh hiện tại, em sẽ ghi nhận nhân viên đó đang ở bậc lương thứ 10 của ngạch chức danh hiện tại, phần lương vượt sẽ được đưa vào lương thâm niên hoặc sẽ xem xét  và đánh giá lại nhân viên, nếu thật sự lý do nhân viên ở một vị trí  trong suốt 10 năm, có năng lực thực sự nhưng vẫn không được đề bạt thăng chức do lỗi hệ thống (không đủ 2 điểm "Giỏi"trong 4 năm liền kề xét duyệt thăng chức) thì nên thăng chức cho những nhân viên bị bỏ quên này.</a:t>
          </a:r>
        </a:p>
        <a:p>
          <a:endParaRPr lang="en-US" sz="1100" baseline="0"/>
        </a:p>
        <a:p>
          <a:r>
            <a:rPr lang="en-US" sz="1100" baseline="0"/>
            <a:t> </a:t>
          </a:r>
          <a:r>
            <a:rPr lang="vi-VN" sz="1100"/>
            <a:t>Em gởi Thầy cách em đang làm thang bảng lương theo tính chất đặc thù của công ty em (không đánh giá vị trí công việc giữa các vị trí/ phòng ban, thời gian tăng lương của mỗi bậc lương là 1 năm và sau </a:t>
          </a:r>
          <a:r>
            <a:rPr lang="en-US" sz="1100"/>
            <a:t>4</a:t>
          </a:r>
          <a:r>
            <a:rPr lang="vi-VN" sz="1100"/>
            <a:t> năm làm việc một số nhân viên có cơ hội được thăng chức lên vị trí cao hơn), một số nhân viên vẫn ở nguyên vị trí nhưng được tăng bậc lương định kỳ, Nhờ Thầy xem giúp em nếu công ty chưa có thang bảng lương, em xây dựng lại thang bảng lương theo mức lương của thị trường và gắn mức lương, chức vụ hiện tại của nhân viên theo thang bảng lương mới như trong file em làm thì có hợp lý không</a:t>
          </a:r>
          <a:r>
            <a:rPr lang="en-US" sz="1100"/>
            <a:t>?</a:t>
          </a:r>
          <a:endParaRPr lang="vi-VN" sz="1100"/>
        </a:p>
        <a:p>
          <a:endParaRPr lang="vi-VN" sz="1100"/>
        </a:p>
        <a:p>
          <a:r>
            <a:rPr lang="en-US" sz="1100"/>
            <a:t>Trong quá</a:t>
          </a:r>
          <a:r>
            <a:rPr lang="en-US" sz="1100" baseline="0"/>
            <a:t> trình thực hiện điều chỉnh, em có một vài vướng mắc nhờ Thầy giải đáp giúp em</a:t>
          </a:r>
          <a:r>
            <a:rPr lang="vi-VN" sz="1100"/>
            <a:t>:</a:t>
          </a:r>
          <a:endParaRPr lang="en-US" sz="1100"/>
        </a:p>
        <a:p>
          <a:endParaRPr lang="vi-VN" sz="1100"/>
        </a:p>
        <a:p>
          <a:r>
            <a:rPr lang="vi-VN" sz="1100"/>
            <a:t>1. Những bạn </a:t>
          </a:r>
          <a:r>
            <a:rPr lang="en-US" sz="1100"/>
            <a:t>được</a:t>
          </a:r>
          <a:r>
            <a:rPr lang="en-US" sz="1100" baseline="0"/>
            <a:t> thăng chức nhưng c</a:t>
          </a:r>
          <a:r>
            <a:rPr lang="vi-VN" sz="1100"/>
            <a:t>ó mức lương</a:t>
          </a:r>
          <a:r>
            <a:rPr lang="en-US" sz="1100"/>
            <a:t> mới</a:t>
          </a:r>
          <a:r>
            <a:rPr lang="vi-VN" sz="1100"/>
            <a:t> ở dưới mức lương </a:t>
          </a:r>
          <a:r>
            <a:rPr lang="en-US" sz="1100"/>
            <a:t>thấp</a:t>
          </a:r>
          <a:r>
            <a:rPr lang="en-US" sz="1100" baseline="0"/>
            <a:t> nhất của </a:t>
          </a:r>
          <a:r>
            <a:rPr lang="vi-VN" sz="1100"/>
            <a:t>ngạch </a:t>
          </a:r>
          <a:r>
            <a:rPr lang="en-US" sz="1100"/>
            <a:t>chức</a:t>
          </a:r>
          <a:r>
            <a:rPr lang="en-US" sz="1100" baseline="0"/>
            <a:t> danh mới của thang bảng lương nhưng </a:t>
          </a:r>
          <a:r>
            <a:rPr lang="vi-VN" sz="1100"/>
            <a:t>công ty không có chính sách điều chỉnh lương cho khớp với </a:t>
          </a:r>
          <a:r>
            <a:rPr lang="en-US" sz="1100"/>
            <a:t>lương</a:t>
          </a:r>
          <a:r>
            <a:rPr lang="en-US" sz="1100" baseline="0"/>
            <a:t> của </a:t>
          </a:r>
          <a:r>
            <a:rPr lang="vi-VN" sz="1100"/>
            <a:t>ngạch </a:t>
          </a:r>
          <a:r>
            <a:rPr lang="en-US" sz="1100"/>
            <a:t>chức</a:t>
          </a:r>
          <a:r>
            <a:rPr lang="en-US" sz="1100" baseline="0"/>
            <a:t> danh </a:t>
          </a:r>
          <a:r>
            <a:rPr lang="vi-VN" sz="1100"/>
            <a:t>mới,</a:t>
          </a:r>
          <a:r>
            <a:rPr lang="en-US" sz="1100"/>
            <a:t> vậy</a:t>
          </a:r>
          <a:r>
            <a:rPr lang="en-US" sz="1100" baseline="0"/>
            <a:t> em gán những nhân viên này với mức lương hiện tại của họ v</a:t>
          </a:r>
          <a:r>
            <a:rPr lang="vi-VN" sz="1100"/>
            <a:t>ào bậc 1 của </a:t>
          </a:r>
          <a:r>
            <a:rPr lang="en-US" sz="1100"/>
            <a:t>ngạch</a:t>
          </a:r>
          <a:r>
            <a:rPr lang="en-US" sz="1100" baseline="0"/>
            <a:t> chức danh hiện tại </a:t>
          </a:r>
          <a:r>
            <a:rPr lang="vi-VN" sz="1100"/>
            <a:t>đó, </a:t>
          </a:r>
          <a:r>
            <a:rPr lang="en-US" sz="1100"/>
            <a:t>sau</a:t>
          </a:r>
          <a:r>
            <a:rPr lang="vi-VN" sz="1100"/>
            <a:t> sẽ note lại để khi có điều chỉnh lương sẽ ưu tiên cho những trường hợp này để có mức tăng lương cao hơn nhằm rút ngắn khoảng cách lương chênh lệch</a:t>
          </a:r>
          <a:r>
            <a:rPr lang="en-US" sz="1100" baseline="0"/>
            <a:t> hiện tại của bạn với mức lương tối thiểu của ngạch chức danh hiện tại của bạn thì được không Thầy?</a:t>
          </a:r>
          <a:endParaRPr lang="vi-VN" sz="1100"/>
        </a:p>
        <a:p>
          <a:endParaRPr lang="vi-VN" sz="1100"/>
        </a:p>
        <a:p>
          <a:r>
            <a:rPr lang="vi-VN" sz="1100"/>
            <a:t>2. Dù em để 10 bậc lương cho từng ngạch </a:t>
          </a:r>
          <a:r>
            <a:rPr lang="en-US" sz="1100"/>
            <a:t>chức</a:t>
          </a:r>
          <a:r>
            <a:rPr lang="en-US" sz="1100" baseline="0"/>
            <a:t> danh, t</a:t>
          </a:r>
          <a:r>
            <a:rPr lang="vi-VN" sz="1100"/>
            <a:t>uy nhiên</a:t>
          </a:r>
          <a:r>
            <a:rPr lang="en-US" sz="1100" baseline="0"/>
            <a:t> nếu vẫn giữ nguyên quy chế thăng chức, giữ nguyên yêu cầu xét duyệt thăng chức cho nhân viên có đủ </a:t>
          </a:r>
          <a:r>
            <a:rPr lang="vi-VN" sz="1100"/>
            <a:t>4 năm</a:t>
          </a:r>
          <a:r>
            <a:rPr lang="en-US" sz="1100"/>
            <a:t> </a:t>
          </a:r>
          <a:r>
            <a:rPr lang="en-US" sz="1100" baseline="0">
              <a:solidFill>
                <a:schemeClr val="dk1"/>
              </a:solidFill>
              <a:effectLst/>
              <a:latin typeface="+mn-lt"/>
              <a:ea typeface="+mn-ea"/>
              <a:cs typeface="+mn-cs"/>
            </a:rPr>
            <a:t>thâm niên  và có 2 điểm đánh giá loại "Giỏi" trong 4 năm</a:t>
          </a:r>
          <a:r>
            <a:rPr lang="vi-VN" sz="1100"/>
            <a:t>,</a:t>
          </a:r>
          <a:r>
            <a:rPr lang="en-US" sz="1100"/>
            <a:t> lúc</a:t>
          </a:r>
          <a:r>
            <a:rPr lang="en-US" sz="1100" baseline="0"/>
            <a:t> này, nếu em lấy mức lương ở ngạch chức danh 6, vị trí "Nhân viên", bậc 10 và cộng thêm 10% để xây dựng mức lương bậc 1 của ngạch chức danh 6+, vị trí "Giám sát" thì mức lương tối thiểu của lương chức danh ở vị trí  chức danh 6+, vị trí "Giám sát" mới (nếu được mở rộng thêm một chức danh) hay vị trí "Phó phòng" cũ (nếu không mở rộng thêm chức danh) sẽ rất cao. Trong khi đó, nếu đúng tiến độ, vào năm thứ 4 bạn nếu làm tốt công việc và có năng lực, bạn đã có khả năng được thăng chức, nên em không biết em nên:</a:t>
          </a:r>
        </a:p>
        <a:p>
          <a:endParaRPr lang="en-US" sz="1100" baseline="0"/>
        </a:p>
        <a:p>
          <a:r>
            <a:rPr lang="en-US" sz="1100" baseline="0"/>
            <a:t>a) Lấy mức lương ở ngạch chức danh 6, vị trí "Nhân viên", bậc lương 4, cộng thêm một khoản là 3.000.000 VNĐ như số tiền mà công ty tăng cho nhân viên khi được thăng chức</a:t>
          </a:r>
          <a:r>
            <a:rPr lang="vi-VN" sz="1100"/>
            <a:t> </a:t>
          </a:r>
          <a:r>
            <a:rPr lang="en-US" sz="1100"/>
            <a:t>để</a:t>
          </a:r>
          <a:r>
            <a:rPr lang="en-US" sz="1100" baseline="0"/>
            <a:t> tính là mức lương bậc 1 của ngạch chức danh 6+ và tương tự như vậy với các ngạch chức danh khác.</a:t>
          </a:r>
        </a:p>
        <a:p>
          <a:endParaRPr lang="en-US" sz="1100" baseline="0"/>
        </a:p>
        <a:p>
          <a:r>
            <a:rPr lang="en-US" sz="1100" baseline="0"/>
            <a:t>b) Hay lấy mức lương bậc 4 của ngạch chức danh 6, vị trí "Nhân viên" rồi nhân với 10% đến 15% để ra mức lương bậc 1 của ngạch chức danh 6+, vị trí </a:t>
          </a:r>
          <a:r>
            <a:rPr lang="en-US" sz="1100" baseline="0">
              <a:solidFill>
                <a:schemeClr val="dk1"/>
              </a:solidFill>
              <a:effectLst/>
              <a:latin typeface="+mn-lt"/>
              <a:ea typeface="+mn-ea"/>
              <a:cs typeface="+mn-cs"/>
            </a:rPr>
            <a:t>"Giám sát"</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t>c) </a:t>
          </a:r>
          <a:r>
            <a:rPr lang="en-US" sz="1100" baseline="0">
              <a:solidFill>
                <a:schemeClr val="dk1"/>
              </a:solidFill>
              <a:effectLst/>
              <a:latin typeface="+mn-lt"/>
              <a:ea typeface="+mn-ea"/>
              <a:cs typeface="+mn-cs"/>
            </a:rPr>
            <a:t>Hoặc em dùng mức lương bậc 10 ở ngạch chức danh 6, vị trí "Nhân viên", nhân thêm 10% đến 15% để tính ra mức lương bậc 1 của ngạch chức danh 6+, vị trí  "Giám sát" </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u="sng" baseline="0">
              <a:solidFill>
                <a:schemeClr val="dk1"/>
              </a:solidFill>
              <a:effectLst/>
              <a:latin typeface="+mn-lt"/>
              <a:ea typeface="+mn-ea"/>
              <a:cs typeface="+mn-cs"/>
            </a:rPr>
            <a:t>Câu hỏi đặt ra :</a:t>
          </a:r>
          <a:endParaRPr lang="en-US" u="sng">
            <a:effectLst/>
          </a:endParaRPr>
        </a:p>
        <a:p>
          <a:endParaRPr lang="en-US" sz="1100" baseline="0"/>
        </a:p>
        <a:p>
          <a:r>
            <a:rPr lang="en-US" sz="1100" baseline="0"/>
            <a:t>Nếu thực hiện theo cách 2a hoặc 2b, khoảng cách giữa ngạch chức danh 6, vị trí "Nhân viên" ở bậc 10 (bậc cao nhất), so với ngạch chức danh 6+, vị trí "Giám sát" ở bậc 1 (bậc thấp nhất) sẽ cách nhau rất xa. Điều này có thể xảy ra tình huống như em hỏi ở trên, khi nhân viên ở ngạch chức danh 6, vị trí "Nhân viên" ở bậc 10 được thăng chức, bậc lương của họ ở ngạch chức danh mới có thể nhảy đến bậc lương thứ 6 hay bậc lương thứ 7 thì có phù hợp không.</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Nếu thực hiện theo cách 2c, mức lương bậc 1 của ngạch 6+, vị trí "Giám sát" sẽ cao, tuy nhiên thang bảng lương lúc này rất đẹp số vì mức lương tăng liên tục từ thấp đến cao, nhưng thực tế áp dụng, mức lương của những bạn được thăng chức khi ở năm thứ 4 rất khó để khớp được với mức lương thấp nhất ở vị trí chức danh mới vì mức lương đầu vào của bạn thấp, phần tăng lương cho tăng chức (3.000.000 VNĐ) có thể vẫn không đủ để bạn đạt đến mức lương tối thiểu của vị trí chức danh mới.</a:t>
          </a:r>
          <a:endParaRPr lang="en-US">
            <a:effectLst/>
          </a:endParaRPr>
        </a:p>
        <a:p>
          <a:endParaRPr lang="en-US" sz="1100" baseline="0"/>
        </a:p>
        <a:p>
          <a:endParaRPr lang="vi-VN" sz="1100"/>
        </a:p>
        <a:p>
          <a:r>
            <a:rPr lang="en-US" sz="1100"/>
            <a:t>3. </a:t>
          </a:r>
          <a:r>
            <a:rPr lang="vi-VN" sz="1100"/>
            <a:t>Em có tham khảo về cách xây dựng lương theo đánh giá vị trí công việc, nhưng </a:t>
          </a:r>
          <a:r>
            <a:rPr lang="en-US" sz="1100"/>
            <a:t>một</a:t>
          </a:r>
          <a:r>
            <a:rPr lang="en-US" sz="1100" baseline="0"/>
            <a:t> số</a:t>
          </a:r>
          <a:r>
            <a:rPr lang="vi-VN" sz="1100"/>
            <a:t> sếp </a:t>
          </a:r>
          <a:r>
            <a:rPr lang="en-US" sz="1100"/>
            <a:t>bên</a:t>
          </a:r>
          <a:r>
            <a:rPr lang="en-US" sz="1100" baseline="0"/>
            <a:t> em </a:t>
          </a:r>
          <a:r>
            <a:rPr lang="vi-VN" sz="1100"/>
            <a:t>lại không đồng ý</a:t>
          </a:r>
          <a:r>
            <a:rPr lang="en-US" sz="1100"/>
            <a:t> cách</a:t>
          </a:r>
          <a:r>
            <a:rPr lang="en-US" sz="1100" baseline="0"/>
            <a:t> thực hiện</a:t>
          </a:r>
          <a:r>
            <a:rPr lang="vi-VN" sz="1100"/>
            <a:t> đánh giá vị trí công việc</a:t>
          </a:r>
          <a:r>
            <a:rPr lang="en-US" sz="1100"/>
            <a:t> vì</a:t>
          </a:r>
          <a:r>
            <a:rPr lang="en-US" sz="1100" baseline="0"/>
            <a:t> ai cũng muốn mình quan trọng hơn chứ đâu ai muốn mình có vai trò thấp hơn vị trí khác. Ban Giám đốc công ty em, một số người cũng có quan điểm cho rằng trong một tổ chức, tất cả các công đều quan trọng như nhau nên </a:t>
          </a:r>
          <a:r>
            <a:rPr lang="vi-VN" sz="1100"/>
            <a:t>em chỉ có thể xây dựng </a:t>
          </a:r>
          <a:r>
            <a:rPr lang="en-US" sz="1100"/>
            <a:t>thang</a:t>
          </a:r>
          <a:r>
            <a:rPr lang="en-US" sz="1100" baseline="0"/>
            <a:t> bảng lương theo cùng </a:t>
          </a:r>
          <a:r>
            <a:rPr lang="vi-VN" sz="1100"/>
            <a:t>ngạch </a:t>
          </a:r>
          <a:r>
            <a:rPr lang="en-US" sz="1100"/>
            <a:t>chức</a:t>
          </a:r>
          <a:r>
            <a:rPr lang="en-US" sz="1100" baseline="0"/>
            <a:t> danh</a:t>
          </a:r>
          <a:r>
            <a:rPr lang="vi-VN" sz="1100"/>
            <a:t> </a:t>
          </a:r>
          <a:r>
            <a:rPr lang="en-US" sz="1100"/>
            <a:t>"</a:t>
          </a:r>
          <a:r>
            <a:rPr lang="vi-VN" sz="1100"/>
            <a:t>Nhân viên</a:t>
          </a:r>
          <a:r>
            <a:rPr lang="en-US" sz="1100"/>
            <a:t>"</a:t>
          </a:r>
          <a:r>
            <a:rPr lang="vi-VN" sz="1100"/>
            <a:t>, </a:t>
          </a:r>
          <a:r>
            <a:rPr lang="en-US" sz="1100"/>
            <a:t>"</a:t>
          </a:r>
          <a:r>
            <a:rPr lang="vi-VN" sz="1100"/>
            <a:t>giám sát</a:t>
          </a:r>
          <a:r>
            <a:rPr lang="en-US" sz="1100"/>
            <a:t>"</a:t>
          </a:r>
          <a:r>
            <a:rPr lang="vi-VN" sz="1100"/>
            <a:t>, </a:t>
          </a:r>
          <a:r>
            <a:rPr lang="en-US" sz="1100"/>
            <a:t>"</a:t>
          </a:r>
          <a:r>
            <a:rPr lang="vi-VN" sz="1100"/>
            <a:t>phó phòng</a:t>
          </a:r>
          <a:r>
            <a:rPr lang="en-US" sz="1100"/>
            <a:t>"</a:t>
          </a:r>
          <a:r>
            <a:rPr lang="vi-VN" sz="1100"/>
            <a:t>, </a:t>
          </a:r>
          <a:r>
            <a:rPr lang="en-US" sz="1100"/>
            <a:t>"</a:t>
          </a:r>
          <a:r>
            <a:rPr lang="vi-VN" sz="1100"/>
            <a:t>trưởng phòng</a:t>
          </a:r>
          <a:r>
            <a:rPr lang="en-US" sz="1100"/>
            <a:t>" chứ</a:t>
          </a:r>
          <a:r>
            <a:rPr lang="en-US" sz="1100" baseline="0"/>
            <a:t> không thể so sánh vị trí công việc này với vị trí công việc khác.</a:t>
          </a:r>
          <a:r>
            <a:rPr lang="vi-VN" sz="1100"/>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t>4.</a:t>
          </a:r>
          <a:r>
            <a:rPr lang="vi-VN" sz="1100"/>
            <a:t> </a:t>
          </a:r>
          <a:r>
            <a:rPr lang="en-US" sz="1100"/>
            <a:t>Nếu</a:t>
          </a:r>
          <a:r>
            <a:rPr lang="en-US" sz="1100" baseline="0"/>
            <a:t> em được phép mở rộng thêm 1 ngạch chức danh 2 "Giám sát", công ty có nên xem xét đồng loạt đẩy những nhân viên ở ngạch chức danh 6, vị trí "Nhân viên" bậc lương 10 và có mức lương đang vượt trần lên ngạch chức danh 6+, vị trí "Giám sát" nhưng giữ nguyên mức lương hiện tại (nhóm này cần được xử lý đầu tiên vì chỉ thay đổi chức danh chứ không tăng thêm lương để giảm ứ đọng ở vị trí "Nhân viên" và chỉ ưu tiên xử lý thay đổi chức danh nhân viên ở vị trí này trước) . </a:t>
          </a:r>
          <a:r>
            <a:rPr lang="en-US" sz="1100" baseline="0">
              <a:solidFill>
                <a:schemeClr val="dk1"/>
              </a:solidFill>
              <a:effectLst/>
              <a:latin typeface="+mn-lt"/>
              <a:ea typeface="+mn-ea"/>
              <a:cs typeface="+mn-cs"/>
            </a:rPr>
            <a:t>Nếu nhân viên thực sự có năng lực nhưng vì lỗi kỹ thuật thì sẽ đề xuất để thăng chức cho nhân viên. </a:t>
          </a:r>
          <a:r>
            <a:rPr lang="en-US" sz="1100" baseline="0"/>
            <a:t>Tuy nhiên, những nhân viên đang ở bậc lương thứ 10 của các ngạch chức danh nếu không thật sự tiềm năng, phần lương vượt quá mức lương trần của ngạch chức danh hiện tại sẽ được ghi nhận là phụ cấp thâm niên mà thôi.</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vi-VN" sz="1100"/>
            <a:t> </a:t>
          </a:r>
          <a:r>
            <a:rPr lang="en-US" sz="1100"/>
            <a:t>5.</a:t>
          </a:r>
          <a:r>
            <a:rPr lang="en-US" sz="1100" baseline="0"/>
            <a:t> </a:t>
          </a:r>
          <a:r>
            <a:rPr lang="vi-VN" sz="1100"/>
            <a:t>Mức lương ở ngạch</a:t>
          </a:r>
          <a:r>
            <a:rPr lang="en-US" sz="1100"/>
            <a:t> chức</a:t>
          </a:r>
          <a:r>
            <a:rPr lang="en-US" sz="1100" baseline="0"/>
            <a:t> danh</a:t>
          </a:r>
          <a:r>
            <a:rPr lang="vi-VN" sz="1100"/>
            <a:t> 1 và ngạch</a:t>
          </a:r>
          <a:r>
            <a:rPr lang="en-US" sz="1100"/>
            <a:t> chức</a:t>
          </a:r>
          <a:r>
            <a:rPr lang="en-US" sz="1100" baseline="0"/>
            <a:t> danh</a:t>
          </a:r>
          <a:r>
            <a:rPr lang="vi-VN" sz="1100"/>
            <a:t> 2 thường là </a:t>
          </a:r>
          <a:r>
            <a:rPr lang="en-US" sz="1100"/>
            <a:t>hai dải</a:t>
          </a:r>
          <a:r>
            <a:rPr lang="en-US" sz="1100" baseline="0"/>
            <a:t> lương độc lập với nhau hay là một dải liên tục đi từ ngạch chức danh 6 đi đến ngạch chức danh 6+ rồi đến ngạch lương 5 và liên tục như vậy cho hết ngạch chức danh 1 của thang bảng lương. </a:t>
          </a:r>
          <a:r>
            <a:rPr lang="en-US" sz="1100"/>
            <a:t>Em </a:t>
          </a:r>
          <a:r>
            <a:rPr lang="vi-VN" sz="1100"/>
            <a:t>cũng </a:t>
          </a:r>
          <a:r>
            <a:rPr lang="en-US" sz="1100"/>
            <a:t>đọc</a:t>
          </a:r>
          <a:r>
            <a:rPr lang="en-US" sz="1100" baseline="0"/>
            <a:t> bài viết của Thầy trên facebook, </a:t>
          </a:r>
          <a:r>
            <a:rPr lang="vi-VN" sz="1100"/>
            <a:t>Thầy có từng nói về việc overlap </a:t>
          </a:r>
          <a:r>
            <a:rPr lang="en-US" sz="1100"/>
            <a:t>khoảng</a:t>
          </a:r>
          <a:r>
            <a:rPr lang="vi-VN" sz="1100"/>
            <a:t> lương giữa mức lương cuối cùng của ngạch </a:t>
          </a:r>
          <a:r>
            <a:rPr lang="en-US" sz="1100"/>
            <a:t>chức</a:t>
          </a:r>
          <a:r>
            <a:rPr lang="en-US" sz="1100" baseline="0"/>
            <a:t> danh ở dưới (giả sử là ngạch chức danh 6) so với</a:t>
          </a:r>
          <a:r>
            <a:rPr lang="vi-VN" sz="1100"/>
            <a:t> với mức lương </a:t>
          </a:r>
          <a:r>
            <a:rPr lang="en-US" sz="1100"/>
            <a:t>bậc</a:t>
          </a:r>
          <a:r>
            <a:rPr lang="en-US" sz="1100" baseline="0"/>
            <a:t> 1</a:t>
          </a:r>
          <a:r>
            <a:rPr lang="vi-VN" sz="1100"/>
            <a:t> của ngạch</a:t>
          </a:r>
          <a:r>
            <a:rPr lang="en-US" sz="1100"/>
            <a:t> chức</a:t>
          </a:r>
          <a:r>
            <a:rPr lang="en-US" sz="1100" baseline="0"/>
            <a:t> danh</a:t>
          </a:r>
          <a:r>
            <a:rPr lang="vi-VN" sz="1100"/>
            <a:t> </a:t>
          </a:r>
          <a:r>
            <a:rPr lang="en-US" sz="1100"/>
            <a:t>cao hơn</a:t>
          </a:r>
          <a:r>
            <a:rPr lang="en-US" sz="1100" baseline="0"/>
            <a:t> (ngạch chức danh 5).</a:t>
          </a:r>
          <a:r>
            <a:rPr lang="vi-VN" sz="1100"/>
            <a:t> </a:t>
          </a:r>
          <a:r>
            <a:rPr lang="en-US" sz="1100"/>
            <a:t>Nhờ</a:t>
          </a:r>
          <a:r>
            <a:rPr lang="en-US" sz="1100" baseline="0"/>
            <a:t> Thầy giải thích giúp em về việc overlap này ạ. </a:t>
          </a:r>
        </a:p>
        <a:p>
          <a:endParaRPr lang="en-US" sz="1100" baseline="0"/>
        </a:p>
        <a:p>
          <a:r>
            <a:rPr lang="en-US" sz="1100" baseline="0"/>
            <a:t>6. Và có khi nào việc xây dựng mức lương bậc 1 của ngạch chức danh 5 chỉ bằng khoảng 90% mức lương bậc cuối cùng (bậc 10) của ngạch chức danh 6 là để dùng khi xét lương đầu vào của nhân viên mới khi họ chưa thực sự đạt được 100% yêu cầu của vị trí công việc ở ngạch chức danh thứ 5 không ạ?</a:t>
          </a:r>
          <a:endParaRPr lang="vi-VN" sz="1100"/>
        </a:p>
        <a:p>
          <a:endParaRPr lang="en-US" sz="1100"/>
        </a:p>
        <a:p>
          <a:r>
            <a:rPr lang="en-US" sz="1100"/>
            <a:t>7. Và</a:t>
          </a:r>
          <a:r>
            <a:rPr lang="en-US" sz="1100" baseline="0"/>
            <a:t> cũng có trường hợp xảy ra là nhân viên được thăng chức nhưng công việc không thay đổi, ngạch chức danh 5, vị trí "Phó phòng" cũng làm công việc cũ và giống ngạch chức danh 6, vị trí "Nhân viên" thì có phải là lỗi hệ thống không ạ?</a:t>
          </a:r>
        </a:p>
        <a:p>
          <a:endParaRPr lang="en-US" sz="1100" baseline="0"/>
        </a:p>
        <a:p>
          <a:r>
            <a:rPr lang="en-US" sz="1100" baseline="0"/>
            <a:t>8. Nếu việc mở thêm ngạch chức danh mới là "Giám sát" có thể tạo cơ hội cho nhiều nhân viên được thăng chức sớm hơn là chờ được thăng chức lên vị trí "Phó phòng", nhưng điều này cũng làm nhân viên thất vọng vì đáng lẽ ra họ sắp được thăng chức lên vị trí "Phó phòng" mà với quy chế mới thì họ chỉ được thăng chức lên vị trí "Giám sát" mà thôi. Để xử lý vấn đề này, công ty có thể xây dựng quy chế đặc cách là cho nhân viên nhảy 2 ngạch chức danh thay vì một ngạch chức danh được không Thầy ?</a:t>
          </a:r>
        </a:p>
        <a:p>
          <a:endParaRPr lang="en-US" sz="1100" baseline="0"/>
        </a:p>
        <a:p>
          <a:r>
            <a:rPr lang="en-US" sz="1100" baseline="0"/>
            <a:t>9. Khi tăng lương bậc 1 của ngạch chức danh thấp nhất (ngạch chứ danh 7), nếu công thức của lương bậc 1 ở ngạch lương 6 có liên quan đến lương ở bậc lương 7 chứ không phải là hai dải lương độc lập thì toàn bộ thang bảng lương sẽ tăng lên một khoảng lương đương mức lương đã tăng cho tất cả các vị trí, lúc này công ty nên xử lý mức lương và vị trí chức danh của nhân viên thế nào vì mức lương và vị trí ngạch chức danh của nhân viên có thể bị lùi xuống một bậc nếu công ty không thể tăng một mức lương tương đương như vậy cho toàn thể các vị trí hiện tại trong công ty?</a:t>
          </a:r>
        </a:p>
        <a:p>
          <a:endParaRPr lang="en-US" sz="1100" baseline="0"/>
        </a:p>
        <a:p>
          <a:r>
            <a:rPr lang="en-US" sz="1100" baseline="0"/>
            <a:t>10. Nếu mức tăng lương thấp hơn tỉ lệ tăng lương giữa hai bậc lương trong thang bảng lương thì có nên gán mức lương mới của nhân viên vào ngạch chức danh mới hay không? Nếu không thì nên xử lý thế nào? Và nếu gán nhân viên vào ngạch chức danh mới thì phần lương chênh lệch còn thiếu sẽ ghi nhận thế nào?</a:t>
          </a:r>
        </a:p>
        <a:p>
          <a:endParaRPr lang="en-US" sz="1100" baseline="0"/>
        </a:p>
        <a:p>
          <a:r>
            <a:rPr lang="en-US" sz="1100" baseline="0"/>
            <a:t>Và em có một câu hỏi thêm ngoài vấn đề lương 3P : Trong quản lý, công ty có nên bắt buộc nhân viên thực hiện luân chuyển công việc giữa các vị trí trong công ty để một người có thể nắm bắt được nhiều công việc khác nhau </a:t>
          </a:r>
          <a:r>
            <a:rPr lang="en-US" sz="1100" baseline="0">
              <a:solidFill>
                <a:schemeClr val="dk1"/>
              </a:solidFill>
              <a:effectLst/>
              <a:latin typeface="+mn-lt"/>
              <a:ea typeface="+mn-ea"/>
              <a:cs typeface="+mn-cs"/>
            </a:rPr>
            <a:t>hay không (t</a:t>
          </a:r>
          <a:r>
            <a:rPr lang="en-US" sz="1100" baseline="0"/>
            <a:t>hời gian luân chuyển sẽ là 3 năm tại mỗi vị trí và sau khi luân chuyển công ty không cam kết nhân viên có thể quay trở lại vị trí cũ nếu họ không thích công việc ở vị trí mới nếu vị trí cũ không còn trống). Có nhiều nhân viên trẻ thích việc luân chuyển này vì họ có cơ hội được học thêm nhiều vị trí công việc khác nhau. Tuy nhiên, những nhân viên lâu năm thường sẽ không ủng hộ chính sách luân chuyển công việc. Những vị trí công việc tiềm năng thì thường nhiều người thích chuyển sang, nhưng có những vị trí không ai muốn chuyển sang thì phải làm thế nào để đảm bảo công ty luôn có lực lượng kế thừa và sẵn sàng dự phòng cho tất cả các vị trí công việc trong  công ty.</a:t>
          </a:r>
        </a:p>
        <a:p>
          <a:endParaRPr lang="vi-VN" sz="1100"/>
        </a:p>
        <a:p>
          <a:r>
            <a:rPr lang="vi-VN" sz="1100"/>
            <a:t>Nhờ Thầy góp ý cho em thêm ạ. Em cảm ơn Thầy nhiều!</a:t>
          </a:r>
        </a:p>
        <a:p>
          <a:endParaRPr lang="vi-VN" sz="1100"/>
        </a:p>
        <a:p>
          <a:r>
            <a:rPr lang="vi-VN" sz="1100"/>
            <a:t>[Tập tin: Map lương nhân viên hiện tại vào thang bảng lương mới.xlsx]</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179</xdr:row>
      <xdr:rowOff>0</xdr:rowOff>
    </xdr:from>
    <xdr:to>
      <xdr:col>9</xdr:col>
      <xdr:colOff>855368</xdr:colOff>
      <xdr:row>211</xdr:row>
      <xdr:rowOff>94246</xdr:rowOff>
    </xdr:to>
    <xdr:pic>
      <xdr:nvPicPr>
        <xdr:cNvPr id="7" name="Picture 6">
          <a:extLst>
            <a:ext uri="{FF2B5EF4-FFF2-40B4-BE49-F238E27FC236}">
              <a16:creationId xmlns:a16="http://schemas.microsoft.com/office/drawing/2014/main" xmlns="" id="{ACFDA03A-2B22-8D93-D918-B38B8F06A95A}"/>
            </a:ext>
          </a:extLst>
        </xdr:cNvPr>
        <xdr:cNvPicPr>
          <a:picLocks noChangeAspect="1"/>
        </xdr:cNvPicPr>
      </xdr:nvPicPr>
      <xdr:blipFill>
        <a:blip xmlns:r="http://schemas.openxmlformats.org/officeDocument/2006/relationships" r:embed="rId1"/>
        <a:stretch>
          <a:fillRect/>
        </a:stretch>
      </xdr:blipFill>
      <xdr:spPr>
        <a:xfrm>
          <a:off x="4267200" y="31670625"/>
          <a:ext cx="15057143" cy="8028571"/>
        </a:xfrm>
        <a:prstGeom prst="rect">
          <a:avLst/>
        </a:prstGeom>
      </xdr:spPr>
    </xdr:pic>
    <xdr:clientData/>
  </xdr:twoCellAnchor>
  <xdr:twoCellAnchor editAs="oneCell">
    <xdr:from>
      <xdr:col>0</xdr:col>
      <xdr:colOff>0</xdr:colOff>
      <xdr:row>128</xdr:row>
      <xdr:rowOff>100966</xdr:rowOff>
    </xdr:from>
    <xdr:to>
      <xdr:col>7</xdr:col>
      <xdr:colOff>184194</xdr:colOff>
      <xdr:row>148</xdr:row>
      <xdr:rowOff>171451</xdr:rowOff>
    </xdr:to>
    <xdr:pic>
      <xdr:nvPicPr>
        <xdr:cNvPr id="14" name="Picture 13">
          <a:extLst>
            <a:ext uri="{FF2B5EF4-FFF2-40B4-BE49-F238E27FC236}">
              <a16:creationId xmlns:a16="http://schemas.microsoft.com/office/drawing/2014/main" xmlns="" id="{615D9058-2915-E44F-BCAA-18C10EA74957}"/>
            </a:ext>
          </a:extLst>
        </xdr:cNvPr>
        <xdr:cNvPicPr>
          <a:picLocks noChangeAspect="1"/>
        </xdr:cNvPicPr>
      </xdr:nvPicPr>
      <xdr:blipFill>
        <a:blip xmlns:r="http://schemas.openxmlformats.org/officeDocument/2006/relationships" r:embed="rId2"/>
        <a:stretch>
          <a:fillRect/>
        </a:stretch>
      </xdr:blipFill>
      <xdr:spPr>
        <a:xfrm>
          <a:off x="16898878" y="22541866"/>
          <a:ext cx="9822224" cy="5013960"/>
        </a:xfrm>
        <a:prstGeom prst="rect">
          <a:avLst/>
        </a:prstGeom>
      </xdr:spPr>
    </xdr:pic>
    <xdr:clientData/>
  </xdr:twoCellAnchor>
  <xdr:twoCellAnchor editAs="oneCell">
    <xdr:from>
      <xdr:col>0</xdr:col>
      <xdr:colOff>0</xdr:colOff>
      <xdr:row>165</xdr:row>
      <xdr:rowOff>19049</xdr:rowOff>
    </xdr:from>
    <xdr:to>
      <xdr:col>7</xdr:col>
      <xdr:colOff>641188</xdr:colOff>
      <xdr:row>181</xdr:row>
      <xdr:rowOff>153642</xdr:rowOff>
    </xdr:to>
    <xdr:pic>
      <xdr:nvPicPr>
        <xdr:cNvPr id="15" name="Picture 14">
          <a:extLst>
            <a:ext uri="{FF2B5EF4-FFF2-40B4-BE49-F238E27FC236}">
              <a16:creationId xmlns:a16="http://schemas.microsoft.com/office/drawing/2014/main" xmlns="" id="{A01B5D4A-C8B6-C389-918A-C04D33D692CC}"/>
            </a:ext>
          </a:extLst>
        </xdr:cNvPr>
        <xdr:cNvPicPr>
          <a:picLocks noChangeAspect="1"/>
        </xdr:cNvPicPr>
      </xdr:nvPicPr>
      <xdr:blipFill>
        <a:blip xmlns:r="http://schemas.openxmlformats.org/officeDocument/2006/relationships" r:embed="rId3"/>
        <a:stretch>
          <a:fillRect/>
        </a:stretch>
      </xdr:blipFill>
      <xdr:spPr>
        <a:xfrm>
          <a:off x="16981170" y="29156024"/>
          <a:ext cx="10507183" cy="4096993"/>
        </a:xfrm>
        <a:prstGeom prst="rect">
          <a:avLst/>
        </a:prstGeom>
      </xdr:spPr>
    </xdr:pic>
    <xdr:clientData/>
  </xdr:twoCellAnchor>
  <xdr:twoCellAnchor>
    <xdr:from>
      <xdr:col>0</xdr:col>
      <xdr:colOff>47625</xdr:colOff>
      <xdr:row>53</xdr:row>
      <xdr:rowOff>57150</xdr:rowOff>
    </xdr:from>
    <xdr:to>
      <xdr:col>5</xdr:col>
      <xdr:colOff>791882</xdr:colOff>
      <xdr:row>156</xdr:row>
      <xdr:rowOff>117819</xdr:rowOff>
    </xdr:to>
    <xdr:grpSp>
      <xdr:nvGrpSpPr>
        <xdr:cNvPr id="47" name="Group 46">
          <a:extLst>
            <a:ext uri="{FF2B5EF4-FFF2-40B4-BE49-F238E27FC236}">
              <a16:creationId xmlns:a16="http://schemas.microsoft.com/office/drawing/2014/main" xmlns="" id="{FF3EBE58-BCBE-D7D0-F32D-B56380CF1883}"/>
            </a:ext>
          </a:extLst>
        </xdr:cNvPr>
        <xdr:cNvGrpSpPr/>
      </xdr:nvGrpSpPr>
      <xdr:grpSpPr>
        <a:xfrm>
          <a:off x="47625" y="18192750"/>
          <a:ext cx="8696766" cy="25746996"/>
          <a:chOff x="9505950" y="17783175"/>
          <a:chExt cx="8497607" cy="25581319"/>
        </a:xfrm>
      </xdr:grpSpPr>
      <xdr:grpSp>
        <xdr:nvGrpSpPr>
          <xdr:cNvPr id="41" name="Group 40">
            <a:extLst>
              <a:ext uri="{FF2B5EF4-FFF2-40B4-BE49-F238E27FC236}">
                <a16:creationId xmlns:a16="http://schemas.microsoft.com/office/drawing/2014/main" xmlns="" id="{D8D5954C-736E-4A7D-98D4-13952E43C0C6}"/>
              </a:ext>
            </a:extLst>
          </xdr:cNvPr>
          <xdr:cNvGrpSpPr/>
        </xdr:nvGrpSpPr>
        <xdr:grpSpPr>
          <a:xfrm>
            <a:off x="9505950" y="17783175"/>
            <a:ext cx="8497607" cy="25581319"/>
            <a:chOff x="370169" y="3234690"/>
            <a:chExt cx="8497607" cy="20409244"/>
          </a:xfrm>
        </xdr:grpSpPr>
        <xdr:pic>
          <xdr:nvPicPr>
            <xdr:cNvPr id="42" name="Picture 41">
              <a:extLst>
                <a:ext uri="{FF2B5EF4-FFF2-40B4-BE49-F238E27FC236}">
                  <a16:creationId xmlns:a16="http://schemas.microsoft.com/office/drawing/2014/main" xmlns="" id="{887E2C32-0322-3A2E-7A0C-B5E6F5D63ADE}"/>
                </a:ext>
              </a:extLst>
            </xdr:cNvPr>
            <xdr:cNvPicPr>
              <a:picLocks noChangeAspect="1"/>
            </xdr:cNvPicPr>
          </xdr:nvPicPr>
          <xdr:blipFill>
            <a:blip xmlns:r="http://schemas.openxmlformats.org/officeDocument/2006/relationships" r:embed="rId4"/>
            <a:stretch>
              <a:fillRect/>
            </a:stretch>
          </xdr:blipFill>
          <xdr:spPr>
            <a:xfrm>
              <a:off x="370169" y="3234690"/>
              <a:ext cx="8287893" cy="4423410"/>
            </a:xfrm>
            <a:prstGeom prst="rect">
              <a:avLst/>
            </a:prstGeom>
          </xdr:spPr>
        </xdr:pic>
        <xdr:pic>
          <xdr:nvPicPr>
            <xdr:cNvPr id="43" name="Picture 42">
              <a:extLst>
                <a:ext uri="{FF2B5EF4-FFF2-40B4-BE49-F238E27FC236}">
                  <a16:creationId xmlns:a16="http://schemas.microsoft.com/office/drawing/2014/main" xmlns="" id="{E237A772-E256-A145-6C06-44FDC2FFFA9F}"/>
                </a:ext>
              </a:extLst>
            </xdr:cNvPr>
            <xdr:cNvPicPr>
              <a:picLocks noChangeAspect="1"/>
            </xdr:cNvPicPr>
          </xdr:nvPicPr>
          <xdr:blipFill>
            <a:blip xmlns:r="http://schemas.openxmlformats.org/officeDocument/2006/relationships" r:embed="rId5"/>
            <a:stretch>
              <a:fillRect/>
            </a:stretch>
          </xdr:blipFill>
          <xdr:spPr>
            <a:xfrm>
              <a:off x="462915" y="7883478"/>
              <a:ext cx="8404861" cy="4497991"/>
            </a:xfrm>
            <a:prstGeom prst="rect">
              <a:avLst/>
            </a:prstGeom>
          </xdr:spPr>
        </xdr:pic>
        <xdr:pic>
          <xdr:nvPicPr>
            <xdr:cNvPr id="44" name="Picture 43">
              <a:extLst>
                <a:ext uri="{FF2B5EF4-FFF2-40B4-BE49-F238E27FC236}">
                  <a16:creationId xmlns:a16="http://schemas.microsoft.com/office/drawing/2014/main" xmlns="" id="{6F048728-849B-4D15-E25C-AB21C7AAE767}"/>
                </a:ext>
              </a:extLst>
            </xdr:cNvPr>
            <xdr:cNvPicPr>
              <a:picLocks noChangeAspect="1"/>
            </xdr:cNvPicPr>
          </xdr:nvPicPr>
          <xdr:blipFill>
            <a:blip xmlns:r="http://schemas.openxmlformats.org/officeDocument/2006/relationships" r:embed="rId6"/>
            <a:stretch>
              <a:fillRect/>
            </a:stretch>
          </xdr:blipFill>
          <xdr:spPr>
            <a:xfrm>
              <a:off x="676275" y="15611475"/>
              <a:ext cx="8181975" cy="3936701"/>
            </a:xfrm>
            <a:prstGeom prst="rect">
              <a:avLst/>
            </a:prstGeom>
          </xdr:spPr>
        </xdr:pic>
        <xdr:pic>
          <xdr:nvPicPr>
            <xdr:cNvPr id="45" name="Picture 44">
              <a:extLst>
                <a:ext uri="{FF2B5EF4-FFF2-40B4-BE49-F238E27FC236}">
                  <a16:creationId xmlns:a16="http://schemas.microsoft.com/office/drawing/2014/main" xmlns="" id="{3186539C-67B9-51EA-20D0-EE8A021F0C98}"/>
                </a:ext>
              </a:extLst>
            </xdr:cNvPr>
            <xdr:cNvPicPr>
              <a:picLocks noChangeAspect="1"/>
            </xdr:cNvPicPr>
          </xdr:nvPicPr>
          <xdr:blipFill>
            <a:blip xmlns:r="http://schemas.openxmlformats.org/officeDocument/2006/relationships" r:embed="rId7"/>
            <a:stretch>
              <a:fillRect/>
            </a:stretch>
          </xdr:blipFill>
          <xdr:spPr>
            <a:xfrm>
              <a:off x="600076" y="19623868"/>
              <a:ext cx="8263889" cy="4020066"/>
            </a:xfrm>
            <a:prstGeom prst="rect">
              <a:avLst/>
            </a:prstGeom>
          </xdr:spPr>
        </xdr:pic>
      </xdr:grpSp>
      <xdr:pic>
        <xdr:nvPicPr>
          <xdr:cNvPr id="46" name="Picture 45">
            <a:extLst>
              <a:ext uri="{FF2B5EF4-FFF2-40B4-BE49-F238E27FC236}">
                <a16:creationId xmlns:a16="http://schemas.microsoft.com/office/drawing/2014/main" xmlns="" id="{C435AE35-991E-4B57-ACCD-38F5EEC394CB}"/>
              </a:ext>
            </a:extLst>
          </xdr:cNvPr>
          <xdr:cNvPicPr>
            <a:picLocks noChangeAspect="1"/>
          </xdr:cNvPicPr>
        </xdr:nvPicPr>
        <xdr:blipFill>
          <a:blip xmlns:r="http://schemas.openxmlformats.org/officeDocument/2006/relationships" r:embed="rId8"/>
          <a:stretch>
            <a:fillRect/>
          </a:stretch>
        </xdr:blipFill>
        <xdr:spPr>
          <a:xfrm>
            <a:off x="9620250" y="29327475"/>
            <a:ext cx="8218777" cy="3863726"/>
          </a:xfrm>
          <a:prstGeom prst="rect">
            <a:avLst/>
          </a:prstGeom>
        </xdr:spPr>
      </xdr:pic>
    </xdr:grpSp>
    <xdr:clientData/>
  </xdr:twoCellAnchor>
  <xdr:twoCellAnchor>
    <xdr:from>
      <xdr:col>7</xdr:col>
      <xdr:colOff>41275</xdr:colOff>
      <xdr:row>52</xdr:row>
      <xdr:rowOff>228600</xdr:rowOff>
    </xdr:from>
    <xdr:to>
      <xdr:col>14</xdr:col>
      <xdr:colOff>50800</xdr:colOff>
      <xdr:row>176</xdr:row>
      <xdr:rowOff>131922</xdr:rowOff>
    </xdr:to>
    <xdr:grpSp>
      <xdr:nvGrpSpPr>
        <xdr:cNvPr id="48" name="Group 47">
          <a:extLst>
            <a:ext uri="{FF2B5EF4-FFF2-40B4-BE49-F238E27FC236}">
              <a16:creationId xmlns:a16="http://schemas.microsoft.com/office/drawing/2014/main" xmlns="" id="{3C489DC6-B36E-4A25-9FF0-2B048C5F8F39}"/>
            </a:ext>
          </a:extLst>
        </xdr:cNvPr>
        <xdr:cNvGrpSpPr/>
      </xdr:nvGrpSpPr>
      <xdr:grpSpPr>
        <a:xfrm>
          <a:off x="9711748" y="18114818"/>
          <a:ext cx="9458325" cy="30826668"/>
          <a:chOff x="9280014" y="1072515"/>
          <a:chExt cx="9648825" cy="25541447"/>
        </a:xfrm>
      </xdr:grpSpPr>
      <xdr:pic>
        <xdr:nvPicPr>
          <xdr:cNvPr id="49" name="Picture 48">
            <a:extLst>
              <a:ext uri="{FF2B5EF4-FFF2-40B4-BE49-F238E27FC236}">
                <a16:creationId xmlns:a16="http://schemas.microsoft.com/office/drawing/2014/main" xmlns="" id="{F1BA898D-C1DE-CCAE-F087-FD400AF38F56}"/>
              </a:ext>
            </a:extLst>
          </xdr:cNvPr>
          <xdr:cNvPicPr>
            <a:picLocks noChangeAspect="1"/>
          </xdr:cNvPicPr>
        </xdr:nvPicPr>
        <xdr:blipFill>
          <a:blip xmlns:r="http://schemas.openxmlformats.org/officeDocument/2006/relationships" r:embed="rId9"/>
          <a:stretch>
            <a:fillRect/>
          </a:stretch>
        </xdr:blipFill>
        <xdr:spPr>
          <a:xfrm>
            <a:off x="9454515" y="1072515"/>
            <a:ext cx="7420151" cy="2395485"/>
          </a:xfrm>
          <a:prstGeom prst="rect">
            <a:avLst/>
          </a:prstGeom>
        </xdr:spPr>
      </xdr:pic>
      <xdr:grpSp>
        <xdr:nvGrpSpPr>
          <xdr:cNvPr id="50" name="Group 49">
            <a:extLst>
              <a:ext uri="{FF2B5EF4-FFF2-40B4-BE49-F238E27FC236}">
                <a16:creationId xmlns:a16="http://schemas.microsoft.com/office/drawing/2014/main" xmlns="" id="{F3246C6E-5B7F-31AC-1D36-78D41F154CB0}"/>
              </a:ext>
            </a:extLst>
          </xdr:cNvPr>
          <xdr:cNvGrpSpPr/>
        </xdr:nvGrpSpPr>
        <xdr:grpSpPr>
          <a:xfrm>
            <a:off x="9280014" y="3445497"/>
            <a:ext cx="9648825" cy="23168465"/>
            <a:chOff x="9280014" y="3445497"/>
            <a:chExt cx="9648825" cy="23168465"/>
          </a:xfrm>
        </xdr:grpSpPr>
        <xdr:pic>
          <xdr:nvPicPr>
            <xdr:cNvPr id="51" name="Picture 50">
              <a:extLst>
                <a:ext uri="{FF2B5EF4-FFF2-40B4-BE49-F238E27FC236}">
                  <a16:creationId xmlns:a16="http://schemas.microsoft.com/office/drawing/2014/main" xmlns="" id="{51429BC8-09CD-C13D-C7A8-E114568702AC}"/>
                </a:ext>
              </a:extLst>
            </xdr:cNvPr>
            <xdr:cNvPicPr>
              <a:picLocks noChangeAspect="1"/>
            </xdr:cNvPicPr>
          </xdr:nvPicPr>
          <xdr:blipFill>
            <a:blip xmlns:r="http://schemas.openxmlformats.org/officeDocument/2006/relationships" r:embed="rId10"/>
            <a:stretch>
              <a:fillRect/>
            </a:stretch>
          </xdr:blipFill>
          <xdr:spPr>
            <a:xfrm>
              <a:off x="9389745" y="3445497"/>
              <a:ext cx="9539094" cy="4196630"/>
            </a:xfrm>
            <a:prstGeom prst="rect">
              <a:avLst/>
            </a:prstGeom>
          </xdr:spPr>
        </xdr:pic>
        <xdr:pic>
          <xdr:nvPicPr>
            <xdr:cNvPr id="52" name="Picture 51">
              <a:extLst>
                <a:ext uri="{FF2B5EF4-FFF2-40B4-BE49-F238E27FC236}">
                  <a16:creationId xmlns:a16="http://schemas.microsoft.com/office/drawing/2014/main" xmlns="" id="{E73DAB39-D3CD-9293-C2E9-0FF3C4E9AFD0}"/>
                </a:ext>
              </a:extLst>
            </xdr:cNvPr>
            <xdr:cNvPicPr>
              <a:picLocks noChangeAspect="1"/>
            </xdr:cNvPicPr>
          </xdr:nvPicPr>
          <xdr:blipFill>
            <a:blip xmlns:r="http://schemas.openxmlformats.org/officeDocument/2006/relationships" r:embed="rId11"/>
            <a:stretch>
              <a:fillRect/>
            </a:stretch>
          </xdr:blipFill>
          <xdr:spPr>
            <a:xfrm>
              <a:off x="9380406" y="7650480"/>
              <a:ext cx="7686489" cy="4525489"/>
            </a:xfrm>
            <a:prstGeom prst="rect">
              <a:avLst/>
            </a:prstGeom>
          </xdr:spPr>
        </xdr:pic>
        <xdr:pic>
          <xdr:nvPicPr>
            <xdr:cNvPr id="53" name="Picture 52">
              <a:extLst>
                <a:ext uri="{FF2B5EF4-FFF2-40B4-BE49-F238E27FC236}">
                  <a16:creationId xmlns:a16="http://schemas.microsoft.com/office/drawing/2014/main" xmlns="" id="{8C417A4F-83DB-4EB4-F311-DEA44D1FFFF9}"/>
                </a:ext>
              </a:extLst>
            </xdr:cNvPr>
            <xdr:cNvPicPr>
              <a:picLocks noChangeAspect="1"/>
            </xdr:cNvPicPr>
          </xdr:nvPicPr>
          <xdr:blipFill>
            <a:blip xmlns:r="http://schemas.openxmlformats.org/officeDocument/2006/relationships" r:embed="rId12"/>
            <a:stretch>
              <a:fillRect/>
            </a:stretch>
          </xdr:blipFill>
          <xdr:spPr>
            <a:xfrm>
              <a:off x="9336406" y="12216765"/>
              <a:ext cx="7848599" cy="3669566"/>
            </a:xfrm>
            <a:prstGeom prst="rect">
              <a:avLst/>
            </a:prstGeom>
          </xdr:spPr>
        </xdr:pic>
        <xdr:pic>
          <xdr:nvPicPr>
            <xdr:cNvPr id="54" name="Picture 53">
              <a:extLst>
                <a:ext uri="{FF2B5EF4-FFF2-40B4-BE49-F238E27FC236}">
                  <a16:creationId xmlns:a16="http://schemas.microsoft.com/office/drawing/2014/main" xmlns="" id="{77462D41-05F3-1C10-E2D4-6D5E517A83FF}"/>
                </a:ext>
              </a:extLst>
            </xdr:cNvPr>
            <xdr:cNvPicPr>
              <a:picLocks noChangeAspect="1"/>
            </xdr:cNvPicPr>
          </xdr:nvPicPr>
          <xdr:blipFill>
            <a:blip xmlns:r="http://schemas.openxmlformats.org/officeDocument/2006/relationships" r:embed="rId12"/>
            <a:stretch>
              <a:fillRect/>
            </a:stretch>
          </xdr:blipFill>
          <xdr:spPr>
            <a:xfrm>
              <a:off x="9338309" y="15935557"/>
              <a:ext cx="7919086" cy="4752021"/>
            </a:xfrm>
            <a:prstGeom prst="rect">
              <a:avLst/>
            </a:prstGeom>
          </xdr:spPr>
        </xdr:pic>
        <xdr:pic>
          <xdr:nvPicPr>
            <xdr:cNvPr id="55" name="Picture 54">
              <a:extLst>
                <a:ext uri="{FF2B5EF4-FFF2-40B4-BE49-F238E27FC236}">
                  <a16:creationId xmlns:a16="http://schemas.microsoft.com/office/drawing/2014/main" xmlns="" id="{2678E9A7-7361-3F0C-45A4-8A7E199471D6}"/>
                </a:ext>
              </a:extLst>
            </xdr:cNvPr>
            <xdr:cNvPicPr>
              <a:picLocks noChangeAspect="1"/>
            </xdr:cNvPicPr>
          </xdr:nvPicPr>
          <xdr:blipFill>
            <a:blip xmlns:r="http://schemas.openxmlformats.org/officeDocument/2006/relationships" r:embed="rId13"/>
            <a:stretch>
              <a:fillRect/>
            </a:stretch>
          </xdr:blipFill>
          <xdr:spPr>
            <a:xfrm>
              <a:off x="9280014" y="20695920"/>
              <a:ext cx="8051676" cy="5918042"/>
            </a:xfrm>
            <a:prstGeom prst="rect">
              <a:avLst/>
            </a:prstGeom>
          </xdr:spPr>
        </xdr:pic>
      </xdr:grpSp>
    </xdr:grpSp>
    <xdr:clientData/>
  </xdr:twoCellAnchor>
  <xdr:twoCellAnchor>
    <xdr:from>
      <xdr:col>15</xdr:col>
      <xdr:colOff>123825</xdr:colOff>
      <xdr:row>52</xdr:row>
      <xdr:rowOff>95250</xdr:rowOff>
    </xdr:from>
    <xdr:to>
      <xdr:col>21</xdr:col>
      <xdr:colOff>457199</xdr:colOff>
      <xdr:row>112</xdr:row>
      <xdr:rowOff>226470</xdr:rowOff>
    </xdr:to>
    <xdr:grpSp>
      <xdr:nvGrpSpPr>
        <xdr:cNvPr id="56" name="Group 55">
          <a:extLst>
            <a:ext uri="{FF2B5EF4-FFF2-40B4-BE49-F238E27FC236}">
              <a16:creationId xmlns:a16="http://schemas.microsoft.com/office/drawing/2014/main" xmlns="" id="{4BE7525E-E691-42CD-B5E3-EA7E61D460B5}"/>
            </a:ext>
          </a:extLst>
        </xdr:cNvPr>
        <xdr:cNvGrpSpPr/>
      </xdr:nvGrpSpPr>
      <xdr:grpSpPr>
        <a:xfrm>
          <a:off x="19492480" y="17981468"/>
          <a:ext cx="8008792" cy="15094129"/>
          <a:chOff x="18068926" y="1038225"/>
          <a:chExt cx="7258049" cy="10037220"/>
        </a:xfrm>
      </xdr:grpSpPr>
      <xdr:pic>
        <xdr:nvPicPr>
          <xdr:cNvPr id="57" name="Picture 56">
            <a:extLst>
              <a:ext uri="{FF2B5EF4-FFF2-40B4-BE49-F238E27FC236}">
                <a16:creationId xmlns:a16="http://schemas.microsoft.com/office/drawing/2014/main" xmlns="" id="{6E57495D-83C0-0E8E-F004-3B0A43630072}"/>
              </a:ext>
            </a:extLst>
          </xdr:cNvPr>
          <xdr:cNvPicPr>
            <a:picLocks noChangeAspect="1"/>
          </xdr:cNvPicPr>
        </xdr:nvPicPr>
        <xdr:blipFill>
          <a:blip xmlns:r="http://schemas.openxmlformats.org/officeDocument/2006/relationships" r:embed="rId14"/>
          <a:stretch>
            <a:fillRect/>
          </a:stretch>
        </xdr:blipFill>
        <xdr:spPr>
          <a:xfrm>
            <a:off x="18068926" y="1038225"/>
            <a:ext cx="7239000" cy="3000000"/>
          </a:xfrm>
          <a:prstGeom prst="rect">
            <a:avLst/>
          </a:prstGeom>
        </xdr:spPr>
      </xdr:pic>
      <xdr:pic>
        <xdr:nvPicPr>
          <xdr:cNvPr id="58" name="Picture 57">
            <a:extLst>
              <a:ext uri="{FF2B5EF4-FFF2-40B4-BE49-F238E27FC236}">
                <a16:creationId xmlns:a16="http://schemas.microsoft.com/office/drawing/2014/main" xmlns="" id="{FCD5D110-EDEC-D954-7817-9F2C4B34B81A}"/>
              </a:ext>
            </a:extLst>
          </xdr:cNvPr>
          <xdr:cNvPicPr>
            <a:picLocks noChangeAspect="1"/>
          </xdr:cNvPicPr>
        </xdr:nvPicPr>
        <xdr:blipFill>
          <a:blip xmlns:r="http://schemas.openxmlformats.org/officeDocument/2006/relationships" r:embed="rId15"/>
          <a:stretch>
            <a:fillRect/>
          </a:stretch>
        </xdr:blipFill>
        <xdr:spPr>
          <a:xfrm>
            <a:off x="18145125" y="4038600"/>
            <a:ext cx="7152381" cy="5180952"/>
          </a:xfrm>
          <a:prstGeom prst="rect">
            <a:avLst/>
          </a:prstGeom>
        </xdr:spPr>
      </xdr:pic>
      <xdr:pic>
        <xdr:nvPicPr>
          <xdr:cNvPr id="59" name="Picture 58">
            <a:extLst>
              <a:ext uri="{FF2B5EF4-FFF2-40B4-BE49-F238E27FC236}">
                <a16:creationId xmlns:a16="http://schemas.microsoft.com/office/drawing/2014/main" xmlns="" id="{1427554E-D95A-D3AE-3BF7-E1443BAB52AD}"/>
              </a:ext>
            </a:extLst>
          </xdr:cNvPr>
          <xdr:cNvPicPr>
            <a:picLocks noChangeAspect="1"/>
          </xdr:cNvPicPr>
        </xdr:nvPicPr>
        <xdr:blipFill>
          <a:blip xmlns:r="http://schemas.openxmlformats.org/officeDocument/2006/relationships" r:embed="rId16"/>
          <a:stretch>
            <a:fillRect/>
          </a:stretch>
        </xdr:blipFill>
        <xdr:spPr>
          <a:xfrm>
            <a:off x="18173700" y="9277350"/>
            <a:ext cx="7153275" cy="1798095"/>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23"/>
  <sheetViews>
    <sheetView zoomScale="90" zoomScaleNormal="90" workbookViewId="0">
      <selection activeCell="S9" sqref="S9"/>
    </sheetView>
  </sheetViews>
  <sheetFormatPr defaultRowHeight="14.4"/>
  <cols>
    <col min="1" max="1" width="5.6640625" style="180" customWidth="1"/>
    <col min="2" max="2" width="12.21875" style="180" customWidth="1"/>
    <col min="3" max="3" width="6.21875" style="180" customWidth="1"/>
    <col min="4" max="4" width="12.21875" style="180" customWidth="1"/>
    <col min="5" max="5" width="6.21875" style="180" customWidth="1"/>
    <col min="6" max="6" width="12.21875" style="180" customWidth="1"/>
    <col min="7" max="7" width="6.21875" style="180" customWidth="1"/>
    <col min="8" max="8" width="12.21875" style="180" customWidth="1"/>
    <col min="9" max="9" width="6.21875" style="180" customWidth="1"/>
    <col min="10" max="10" width="12.21875" style="180" customWidth="1"/>
    <col min="11" max="11" width="6.21875" style="180" customWidth="1"/>
    <col min="12" max="12" width="12.21875" style="180" customWidth="1"/>
    <col min="13" max="13" width="6.21875" style="180" customWidth="1"/>
    <col min="14" max="14" width="12.21875" style="180" customWidth="1"/>
    <col min="15" max="15" width="4.88671875" style="180" customWidth="1"/>
    <col min="16" max="16384" width="8.88671875" style="180"/>
  </cols>
  <sheetData>
    <row r="1" spans="1:16" ht="26.4" customHeight="1">
      <c r="A1" s="185" t="s">
        <v>169</v>
      </c>
      <c r="B1" s="184"/>
      <c r="C1" s="184"/>
      <c r="D1" s="184"/>
      <c r="E1" s="184"/>
      <c r="F1" s="184"/>
      <c r="G1" s="184"/>
      <c r="H1" s="184"/>
      <c r="I1" s="184"/>
      <c r="J1" s="184"/>
      <c r="K1" s="184"/>
      <c r="L1" s="184"/>
      <c r="M1" s="184"/>
      <c r="N1" s="184"/>
    </row>
    <row r="2" spans="1:16">
      <c r="B2" s="180" t="s">
        <v>232</v>
      </c>
      <c r="P2" s="180" t="s">
        <v>224</v>
      </c>
    </row>
    <row r="3" spans="1:16">
      <c r="B3" s="187"/>
      <c r="C3" s="187"/>
      <c r="D3" s="187"/>
      <c r="E3" s="187"/>
      <c r="F3" s="187"/>
      <c r="G3" s="187"/>
      <c r="H3" s="187"/>
      <c r="I3" s="187"/>
      <c r="J3" s="187"/>
      <c r="K3" s="187"/>
      <c r="L3" s="187"/>
      <c r="M3" s="187"/>
      <c r="N3" s="193" t="s">
        <v>267</v>
      </c>
      <c r="O3" s="181"/>
    </row>
    <row r="4" spans="1:16" ht="28.8">
      <c r="B4" s="187"/>
      <c r="C4" s="187"/>
      <c r="D4" s="187"/>
      <c r="E4" s="187"/>
      <c r="F4" s="187"/>
      <c r="G4" s="187"/>
      <c r="H4" s="187" t="s">
        <v>195</v>
      </c>
      <c r="I4" s="187"/>
      <c r="J4" s="187"/>
      <c r="K4" s="187"/>
      <c r="L4" s="187"/>
      <c r="M4" s="187"/>
      <c r="N4" s="187"/>
      <c r="O4" s="181"/>
      <c r="P4" s="182" t="s">
        <v>81</v>
      </c>
    </row>
    <row r="5" spans="1:16">
      <c r="B5" s="187"/>
      <c r="C5" s="187"/>
      <c r="D5" s="187"/>
      <c r="E5" s="187"/>
      <c r="F5" s="187"/>
      <c r="G5" s="187"/>
      <c r="H5" s="187"/>
      <c r="I5" s="187"/>
      <c r="J5" s="187"/>
      <c r="K5" s="187"/>
      <c r="L5" s="187"/>
      <c r="M5" s="187"/>
      <c r="N5" s="187"/>
      <c r="O5" s="181"/>
      <c r="P5" s="182"/>
    </row>
    <row r="6" spans="1:16">
      <c r="B6" s="187"/>
      <c r="C6" s="187"/>
      <c r="D6" s="187"/>
      <c r="E6" s="187"/>
      <c r="F6" s="187"/>
      <c r="G6" s="187"/>
      <c r="H6" s="187"/>
      <c r="I6" s="187"/>
      <c r="J6" s="187"/>
      <c r="K6" s="187"/>
      <c r="L6" s="187"/>
      <c r="M6" s="187"/>
      <c r="N6" s="187"/>
      <c r="O6" s="181"/>
      <c r="P6" s="182"/>
    </row>
    <row r="7" spans="1:16" s="189" customFormat="1">
      <c r="B7" s="186"/>
      <c r="C7" s="186" t="s">
        <v>176</v>
      </c>
      <c r="D7" s="186"/>
      <c r="E7" s="186"/>
      <c r="F7" s="186"/>
      <c r="G7" s="186"/>
      <c r="H7" s="186" t="s">
        <v>177</v>
      </c>
      <c r="I7" s="186"/>
      <c r="J7" s="186"/>
      <c r="K7" s="186"/>
      <c r="L7" s="186"/>
      <c r="M7" s="186" t="s">
        <v>178</v>
      </c>
      <c r="N7" s="186"/>
      <c r="O7" s="181"/>
      <c r="P7" s="182" t="s">
        <v>80</v>
      </c>
    </row>
    <row r="8" spans="1:16">
      <c r="B8" s="187"/>
      <c r="C8" s="187"/>
      <c r="D8" s="187"/>
      <c r="E8" s="187"/>
      <c r="F8" s="187"/>
      <c r="G8" s="187"/>
      <c r="H8" s="187"/>
      <c r="I8" s="187"/>
      <c r="J8" s="187"/>
      <c r="K8" s="187"/>
      <c r="L8" s="187"/>
      <c r="M8" s="187"/>
      <c r="N8" s="187"/>
      <c r="O8" s="181"/>
      <c r="P8" s="182"/>
    </row>
    <row r="9" spans="1:16">
      <c r="B9" s="187"/>
      <c r="C9" s="187"/>
      <c r="D9" s="187"/>
      <c r="E9" s="187"/>
      <c r="F9" s="187"/>
      <c r="G9" s="187"/>
      <c r="H9" s="187"/>
      <c r="I9" s="187"/>
      <c r="J9" s="187"/>
      <c r="K9" s="187"/>
      <c r="L9" s="187"/>
      <c r="M9" s="187"/>
      <c r="N9" s="187"/>
      <c r="O9" s="181"/>
      <c r="P9" s="182"/>
    </row>
    <row r="10" spans="1:16" ht="43.2">
      <c r="B10" s="187" t="s">
        <v>227</v>
      </c>
      <c r="C10" s="187"/>
      <c r="D10" s="187" t="s">
        <v>228</v>
      </c>
      <c r="E10" s="187"/>
      <c r="F10" s="187" t="s">
        <v>229</v>
      </c>
      <c r="G10" s="187"/>
      <c r="H10" s="187" t="s">
        <v>230</v>
      </c>
      <c r="I10" s="187"/>
      <c r="J10" s="187" t="s">
        <v>231</v>
      </c>
      <c r="K10" s="187"/>
      <c r="L10" s="187" t="s">
        <v>225</v>
      </c>
      <c r="M10" s="187"/>
      <c r="N10" s="187" t="s">
        <v>226</v>
      </c>
      <c r="O10" s="181"/>
      <c r="P10" s="182" t="s">
        <v>79</v>
      </c>
    </row>
    <row r="11" spans="1:16">
      <c r="B11" s="187"/>
      <c r="C11" s="187"/>
      <c r="D11" s="187"/>
      <c r="E11" s="187"/>
      <c r="F11" s="187"/>
      <c r="G11" s="187"/>
      <c r="H11" s="187"/>
      <c r="I11" s="187"/>
      <c r="J11" s="187"/>
      <c r="K11" s="187"/>
      <c r="L11" s="187"/>
      <c r="M11" s="187"/>
      <c r="N11" s="187"/>
      <c r="O11" s="181"/>
      <c r="P11" s="182"/>
    </row>
    <row r="12" spans="1:16" ht="28.8">
      <c r="B12" s="187" t="s">
        <v>179</v>
      </c>
      <c r="C12" s="187"/>
      <c r="D12" s="187" t="s">
        <v>180</v>
      </c>
      <c r="E12" s="187"/>
      <c r="F12" s="187" t="s">
        <v>181</v>
      </c>
      <c r="G12" s="187"/>
      <c r="H12" s="187" t="s">
        <v>182</v>
      </c>
      <c r="I12" s="187"/>
      <c r="J12" s="187" t="s">
        <v>183</v>
      </c>
      <c r="K12" s="187"/>
      <c r="L12" s="187" t="s">
        <v>184</v>
      </c>
      <c r="M12" s="187"/>
      <c r="N12" s="187" t="s">
        <v>185</v>
      </c>
      <c r="O12" s="181"/>
      <c r="P12" s="182" t="s">
        <v>78</v>
      </c>
    </row>
    <row r="13" spans="1:16">
      <c r="B13" s="187"/>
      <c r="C13" s="187"/>
      <c r="D13" s="187"/>
      <c r="E13" s="187"/>
      <c r="F13" s="187"/>
      <c r="G13" s="187"/>
      <c r="H13" s="187"/>
      <c r="I13" s="187"/>
      <c r="J13" s="187"/>
      <c r="K13" s="187"/>
      <c r="L13" s="187"/>
      <c r="M13" s="187"/>
      <c r="N13" s="187"/>
      <c r="O13" s="181"/>
      <c r="P13" s="182"/>
    </row>
    <row r="14" spans="1:16" ht="28.8">
      <c r="B14" s="187" t="s">
        <v>186</v>
      </c>
      <c r="C14" s="187"/>
      <c r="D14" s="187" t="s">
        <v>187</v>
      </c>
      <c r="E14" s="187"/>
      <c r="F14" s="187" t="s">
        <v>188</v>
      </c>
      <c r="G14" s="187"/>
      <c r="H14" s="187" t="s">
        <v>189</v>
      </c>
      <c r="I14" s="187"/>
      <c r="J14" s="187" t="s">
        <v>190</v>
      </c>
      <c r="K14" s="187"/>
      <c r="L14" s="187" t="s">
        <v>191</v>
      </c>
      <c r="M14" s="187"/>
      <c r="N14" s="187" t="s">
        <v>192</v>
      </c>
      <c r="O14" s="181"/>
      <c r="P14" s="181" t="s">
        <v>170</v>
      </c>
    </row>
    <row r="15" spans="1:16">
      <c r="B15" s="187"/>
      <c r="C15" s="187"/>
      <c r="D15" s="187"/>
      <c r="E15" s="187"/>
      <c r="F15" s="187"/>
      <c r="G15" s="187"/>
      <c r="H15" s="187"/>
      <c r="I15" s="187"/>
      <c r="J15" s="187"/>
      <c r="K15" s="187"/>
      <c r="L15" s="187"/>
      <c r="M15" s="187"/>
      <c r="N15" s="187"/>
      <c r="O15" s="181"/>
      <c r="P15" s="181"/>
    </row>
    <row r="16" spans="1:16" ht="28.8">
      <c r="B16" s="187"/>
      <c r="C16" s="187"/>
      <c r="D16" s="187"/>
      <c r="E16" s="187"/>
      <c r="F16" s="187"/>
      <c r="G16" s="187"/>
      <c r="H16" s="188" t="s">
        <v>194</v>
      </c>
      <c r="I16" s="187"/>
      <c r="J16" s="187"/>
      <c r="K16" s="187"/>
      <c r="L16" s="187"/>
      <c r="M16" s="187"/>
      <c r="N16" s="187"/>
      <c r="O16" s="181"/>
      <c r="P16" s="181"/>
    </row>
    <row r="17" spans="2:16">
      <c r="B17" s="187"/>
      <c r="C17" s="187"/>
      <c r="D17" s="187"/>
      <c r="E17" s="187"/>
      <c r="F17" s="187"/>
      <c r="G17" s="187"/>
      <c r="H17" s="188" t="s">
        <v>196</v>
      </c>
      <c r="I17" s="187"/>
      <c r="J17" s="187"/>
      <c r="K17" s="187"/>
      <c r="L17" s="187"/>
      <c r="M17" s="187"/>
      <c r="N17" s="187"/>
      <c r="O17" s="181"/>
      <c r="P17" s="181"/>
    </row>
    <row r="18" spans="2:16">
      <c r="B18" s="187"/>
      <c r="C18" s="187"/>
      <c r="D18" s="187"/>
      <c r="E18" s="187"/>
      <c r="F18" s="187"/>
      <c r="G18" s="187"/>
      <c r="H18" s="188"/>
      <c r="I18" s="187"/>
      <c r="J18" s="187"/>
      <c r="K18" s="187"/>
      <c r="L18" s="187"/>
      <c r="M18" s="187"/>
      <c r="N18" s="187"/>
      <c r="O18" s="181"/>
      <c r="P18" s="182"/>
    </row>
    <row r="19" spans="2:16" ht="28.8">
      <c r="B19" s="187" t="s">
        <v>171</v>
      </c>
      <c r="C19" s="187"/>
      <c r="D19" s="187" t="s">
        <v>193</v>
      </c>
      <c r="E19" s="187"/>
      <c r="F19" s="187" t="s">
        <v>172</v>
      </c>
      <c r="G19" s="187"/>
      <c r="H19" s="188" t="s">
        <v>197</v>
      </c>
      <c r="I19" s="187"/>
      <c r="J19" s="187" t="s">
        <v>173</v>
      </c>
      <c r="K19" s="187"/>
      <c r="L19" s="187" t="s">
        <v>200</v>
      </c>
      <c r="M19" s="187"/>
      <c r="N19" s="187" t="s">
        <v>175</v>
      </c>
      <c r="O19" s="181"/>
      <c r="P19" s="182" t="s">
        <v>75</v>
      </c>
    </row>
    <row r="20" spans="2:16">
      <c r="B20" s="187"/>
      <c r="C20" s="187"/>
      <c r="D20" s="187"/>
      <c r="E20" s="187"/>
      <c r="F20" s="187"/>
      <c r="G20" s="187"/>
      <c r="H20" s="188" t="s">
        <v>198</v>
      </c>
      <c r="I20" s="187"/>
      <c r="J20" s="187"/>
      <c r="K20" s="187"/>
      <c r="L20" s="187" t="s">
        <v>201</v>
      </c>
      <c r="M20" s="187"/>
      <c r="N20" s="187" t="s">
        <v>174</v>
      </c>
      <c r="O20" s="181"/>
      <c r="P20" s="182"/>
    </row>
    <row r="21" spans="2:16" ht="28.8">
      <c r="B21" s="187"/>
      <c r="C21" s="187"/>
      <c r="D21" s="187"/>
      <c r="E21" s="187"/>
      <c r="F21" s="187"/>
      <c r="G21" s="187"/>
      <c r="H21" s="188" t="s">
        <v>199</v>
      </c>
      <c r="I21" s="187"/>
      <c r="J21" s="187"/>
      <c r="K21" s="187"/>
      <c r="L21" s="187" t="s">
        <v>202</v>
      </c>
      <c r="M21" s="187"/>
      <c r="N21" s="187" t="s">
        <v>203</v>
      </c>
      <c r="O21" s="181"/>
    </row>
    <row r="22" spans="2:16">
      <c r="B22" s="181"/>
      <c r="C22" s="181"/>
      <c r="D22" s="181"/>
      <c r="E22" s="181"/>
      <c r="F22" s="181"/>
      <c r="G22" s="181"/>
      <c r="H22" s="181"/>
      <c r="I22" s="181"/>
      <c r="J22" s="181"/>
      <c r="K22" s="181"/>
      <c r="L22" s="181"/>
      <c r="M22" s="181"/>
      <c r="N22" s="181"/>
      <c r="O22" s="181"/>
    </row>
    <row r="23" spans="2:16">
      <c r="H23" s="183" t="s">
        <v>265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37"/>
  <sheetViews>
    <sheetView zoomScale="150" zoomScaleNormal="150" workbookViewId="0">
      <pane ySplit="3" topLeftCell="A18" activePane="bottomLeft" state="frozen"/>
      <selection pane="bottomLeft" activeCell="C21" sqref="C21:F21"/>
    </sheetView>
  </sheetViews>
  <sheetFormatPr defaultRowHeight="14.4"/>
  <cols>
    <col min="1" max="1" width="4.5546875" customWidth="1"/>
    <col min="2" max="2" width="14" bestFit="1" customWidth="1"/>
    <col min="3" max="3" width="23.109375" bestFit="1" customWidth="1"/>
    <col min="4" max="4" width="12.88671875" bestFit="1" customWidth="1"/>
    <col min="5" max="5" width="8.6640625" customWidth="1"/>
    <col min="6" max="6" width="2.88671875" bestFit="1" customWidth="1"/>
    <col min="7" max="7" width="5.5546875" customWidth="1"/>
  </cols>
  <sheetData>
    <row r="1" spans="1:7">
      <c r="A1" s="102" t="s">
        <v>207</v>
      </c>
      <c r="B1" s="99"/>
      <c r="C1" s="99"/>
      <c r="D1" s="99"/>
      <c r="E1" s="99"/>
      <c r="F1" s="99"/>
    </row>
    <row r="2" spans="1:7">
      <c r="A2" s="102"/>
      <c r="B2" s="99"/>
      <c r="C2" s="99"/>
      <c r="D2" s="99"/>
      <c r="E2" s="99"/>
      <c r="F2" s="99"/>
      <c r="G2" s="193" t="s">
        <v>267</v>
      </c>
    </row>
    <row r="3" spans="1:7" ht="28.8">
      <c r="A3" s="190" t="s">
        <v>204</v>
      </c>
      <c r="B3" s="190" t="s">
        <v>224</v>
      </c>
      <c r="C3" s="190" t="s">
        <v>205</v>
      </c>
      <c r="D3" s="190" t="s">
        <v>206</v>
      </c>
      <c r="E3" s="191" t="s">
        <v>208</v>
      </c>
      <c r="F3" s="288" t="s">
        <v>214</v>
      </c>
      <c r="G3" s="288"/>
    </row>
    <row r="4" spans="1:7">
      <c r="A4" s="100">
        <v>1</v>
      </c>
      <c r="B4" s="101" t="s">
        <v>81</v>
      </c>
      <c r="C4" s="101" t="s">
        <v>195</v>
      </c>
      <c r="D4" s="100"/>
      <c r="E4" s="100">
        <v>6</v>
      </c>
      <c r="F4" s="113" t="s">
        <v>213</v>
      </c>
      <c r="G4" s="194" t="s">
        <v>213</v>
      </c>
    </row>
    <row r="5" spans="1:7">
      <c r="A5" s="100">
        <v>2</v>
      </c>
      <c r="B5" s="101" t="s">
        <v>80</v>
      </c>
      <c r="C5" s="101" t="s">
        <v>177</v>
      </c>
      <c r="D5" s="100"/>
      <c r="E5" s="100">
        <v>5.75</v>
      </c>
      <c r="F5" s="113" t="s">
        <v>213</v>
      </c>
      <c r="G5" s="194"/>
    </row>
    <row r="6" spans="1:7">
      <c r="A6" s="100">
        <v>3</v>
      </c>
      <c r="B6" s="101" t="s">
        <v>80</v>
      </c>
      <c r="C6" s="101" t="s">
        <v>178</v>
      </c>
      <c r="D6" s="100"/>
      <c r="E6" s="100">
        <v>4.5</v>
      </c>
      <c r="F6" s="113" t="s">
        <v>212</v>
      </c>
      <c r="G6" s="194" t="s">
        <v>212</v>
      </c>
    </row>
    <row r="7" spans="1:7">
      <c r="A7" s="100">
        <v>4</v>
      </c>
      <c r="B7" s="192" t="s">
        <v>78</v>
      </c>
      <c r="C7" s="101" t="s">
        <v>182</v>
      </c>
      <c r="D7" s="100"/>
      <c r="E7" s="100">
        <v>4.5</v>
      </c>
      <c r="F7" s="113" t="s">
        <v>212</v>
      </c>
      <c r="G7" s="194"/>
    </row>
    <row r="8" spans="1:7">
      <c r="A8" s="100">
        <v>5</v>
      </c>
      <c r="B8" s="192" t="s">
        <v>80</v>
      </c>
      <c r="C8" s="101" t="s">
        <v>176</v>
      </c>
      <c r="D8" s="100"/>
      <c r="E8" s="100">
        <v>4</v>
      </c>
      <c r="F8" s="113" t="s">
        <v>211</v>
      </c>
      <c r="G8" s="113" t="s">
        <v>211</v>
      </c>
    </row>
    <row r="9" spans="1:7">
      <c r="A9" s="100">
        <v>6</v>
      </c>
      <c r="B9" s="192" t="s">
        <v>170</v>
      </c>
      <c r="C9" s="100" t="s">
        <v>194</v>
      </c>
      <c r="D9" s="100"/>
      <c r="E9" s="100">
        <v>3</v>
      </c>
      <c r="F9" s="113" t="s">
        <v>210</v>
      </c>
      <c r="G9" s="194" t="s">
        <v>210</v>
      </c>
    </row>
    <row r="10" spans="1:7">
      <c r="A10" s="100">
        <v>7</v>
      </c>
      <c r="B10" s="192" t="s">
        <v>170</v>
      </c>
      <c r="C10" s="100" t="s">
        <v>189</v>
      </c>
      <c r="D10" s="100"/>
      <c r="E10" s="100">
        <v>2.8</v>
      </c>
      <c r="F10" s="113" t="s">
        <v>210</v>
      </c>
      <c r="G10" s="194"/>
    </row>
    <row r="11" spans="1:7">
      <c r="A11" s="100">
        <v>8</v>
      </c>
      <c r="B11" s="192" t="s">
        <v>78</v>
      </c>
      <c r="C11" s="101" t="s">
        <v>183</v>
      </c>
      <c r="D11" s="100"/>
      <c r="E11" s="100">
        <v>2.79</v>
      </c>
      <c r="F11" s="113" t="s">
        <v>210</v>
      </c>
      <c r="G11" s="194"/>
    </row>
    <row r="12" spans="1:7">
      <c r="A12" s="100">
        <v>9</v>
      </c>
      <c r="B12" s="192" t="s">
        <v>78</v>
      </c>
      <c r="C12" s="101" t="s">
        <v>181</v>
      </c>
      <c r="D12" s="100"/>
      <c r="E12" s="100">
        <v>2.7</v>
      </c>
      <c r="F12" s="113" t="s">
        <v>210</v>
      </c>
      <c r="G12" s="194"/>
    </row>
    <row r="13" spans="1:7">
      <c r="A13" s="100">
        <v>10</v>
      </c>
      <c r="B13" s="192" t="s">
        <v>78</v>
      </c>
      <c r="C13" s="101" t="s">
        <v>184</v>
      </c>
      <c r="D13" s="100"/>
      <c r="E13" s="100">
        <v>2.7</v>
      </c>
      <c r="F13" s="113" t="s">
        <v>210</v>
      </c>
      <c r="G13" s="194"/>
    </row>
    <row r="14" spans="1:7">
      <c r="A14" s="100">
        <v>11</v>
      </c>
      <c r="B14" s="192" t="s">
        <v>79</v>
      </c>
      <c r="C14" s="101" t="s">
        <v>227</v>
      </c>
      <c r="D14" s="100"/>
      <c r="E14" s="100">
        <v>2.5</v>
      </c>
      <c r="F14" s="113" t="s">
        <v>210</v>
      </c>
      <c r="G14" s="194"/>
    </row>
    <row r="15" spans="1:7">
      <c r="A15" s="100">
        <v>12</v>
      </c>
      <c r="B15" s="192" t="s">
        <v>170</v>
      </c>
      <c r="C15" s="100" t="s">
        <v>196</v>
      </c>
      <c r="D15" s="100"/>
      <c r="E15" s="100">
        <v>2.5</v>
      </c>
      <c r="F15" s="113" t="s">
        <v>210</v>
      </c>
      <c r="G15" s="194"/>
    </row>
    <row r="16" spans="1:7">
      <c r="A16" s="100">
        <v>13</v>
      </c>
      <c r="B16" s="192" t="s">
        <v>78</v>
      </c>
      <c r="C16" s="101" t="s">
        <v>180</v>
      </c>
      <c r="D16" s="100"/>
      <c r="E16" s="100">
        <v>2.3400000000000003</v>
      </c>
      <c r="F16" s="113" t="s">
        <v>210</v>
      </c>
      <c r="G16" s="194"/>
    </row>
    <row r="17" spans="1:7">
      <c r="A17" s="100">
        <v>14</v>
      </c>
      <c r="B17" s="192" t="s">
        <v>170</v>
      </c>
      <c r="C17" s="100" t="s">
        <v>188</v>
      </c>
      <c r="D17" s="100"/>
      <c r="E17" s="100">
        <v>2.25</v>
      </c>
      <c r="F17" s="113" t="s">
        <v>210</v>
      </c>
      <c r="G17" s="194"/>
    </row>
    <row r="18" spans="1:7">
      <c r="A18" s="100">
        <v>15</v>
      </c>
      <c r="B18" s="192" t="s">
        <v>75</v>
      </c>
      <c r="C18" s="100" t="s">
        <v>197</v>
      </c>
      <c r="D18" s="100"/>
      <c r="E18" s="100">
        <v>2.1</v>
      </c>
      <c r="F18" s="113" t="s">
        <v>210</v>
      </c>
      <c r="G18" s="194"/>
    </row>
    <row r="19" spans="1:7">
      <c r="A19" s="100">
        <v>16</v>
      </c>
      <c r="B19" s="192" t="s">
        <v>75</v>
      </c>
      <c r="C19" s="100" t="s">
        <v>198</v>
      </c>
      <c r="D19" s="100"/>
      <c r="E19" s="100">
        <v>2.1</v>
      </c>
      <c r="F19" s="113" t="s">
        <v>210</v>
      </c>
      <c r="G19" s="194"/>
    </row>
    <row r="20" spans="1:7">
      <c r="A20" s="100">
        <v>17</v>
      </c>
      <c r="B20" s="192" t="s">
        <v>75</v>
      </c>
      <c r="C20" s="100" t="s">
        <v>199</v>
      </c>
      <c r="D20" s="100"/>
      <c r="E20" s="100">
        <v>2</v>
      </c>
      <c r="F20" s="113" t="s">
        <v>209</v>
      </c>
      <c r="G20" s="194" t="s">
        <v>209</v>
      </c>
    </row>
    <row r="21" spans="1:7">
      <c r="A21" s="100">
        <v>18</v>
      </c>
      <c r="B21" s="192" t="s">
        <v>78</v>
      </c>
      <c r="C21" s="101" t="s">
        <v>185</v>
      </c>
      <c r="D21" s="100"/>
      <c r="E21" s="100">
        <v>1.9800000000000002</v>
      </c>
      <c r="F21" s="113" t="s">
        <v>209</v>
      </c>
      <c r="G21" s="194"/>
    </row>
    <row r="22" spans="1:7">
      <c r="A22" s="100">
        <v>19</v>
      </c>
      <c r="B22" s="192" t="s">
        <v>170</v>
      </c>
      <c r="C22" s="100" t="s">
        <v>187</v>
      </c>
      <c r="D22" s="100"/>
      <c r="E22" s="100">
        <v>1.9500000000000002</v>
      </c>
      <c r="F22" s="113" t="s">
        <v>209</v>
      </c>
      <c r="G22" s="194"/>
    </row>
    <row r="23" spans="1:7">
      <c r="A23" s="100">
        <v>20</v>
      </c>
      <c r="B23" s="192" t="s">
        <v>78</v>
      </c>
      <c r="C23" s="101" t="s">
        <v>179</v>
      </c>
      <c r="D23" s="100"/>
      <c r="E23" s="100">
        <v>1.8</v>
      </c>
      <c r="F23" s="113" t="s">
        <v>209</v>
      </c>
      <c r="G23" s="194"/>
    </row>
    <row r="24" spans="1:7">
      <c r="A24" s="100">
        <v>21</v>
      </c>
      <c r="B24" s="100"/>
      <c r="C24" s="100" t="s">
        <v>190</v>
      </c>
      <c r="D24" s="100"/>
      <c r="E24" s="100">
        <v>1.8</v>
      </c>
      <c r="F24" s="113" t="s">
        <v>209</v>
      </c>
      <c r="G24" s="194"/>
    </row>
    <row r="25" spans="1:7">
      <c r="A25" s="100">
        <v>22</v>
      </c>
      <c r="B25" s="100"/>
      <c r="C25" s="100" t="s">
        <v>191</v>
      </c>
      <c r="D25" s="100"/>
      <c r="E25" s="100">
        <v>1.8</v>
      </c>
      <c r="F25" s="113" t="s">
        <v>209</v>
      </c>
      <c r="G25" s="194"/>
    </row>
    <row r="26" spans="1:7">
      <c r="A26" s="100">
        <v>23</v>
      </c>
      <c r="B26" s="100"/>
      <c r="C26" s="100" t="s">
        <v>192</v>
      </c>
      <c r="D26" s="100"/>
      <c r="E26" s="100">
        <v>1.6</v>
      </c>
      <c r="F26" s="113" t="s">
        <v>209</v>
      </c>
      <c r="G26" s="194"/>
    </row>
    <row r="27" spans="1:7">
      <c r="A27" s="100">
        <v>24</v>
      </c>
      <c r="B27" s="100"/>
      <c r="C27" s="100" t="s">
        <v>200</v>
      </c>
      <c r="D27" s="100"/>
      <c r="E27" s="100">
        <v>1.6</v>
      </c>
      <c r="F27" s="113" t="s">
        <v>209</v>
      </c>
      <c r="G27" s="194"/>
    </row>
    <row r="28" spans="1:7">
      <c r="A28" s="100">
        <v>25</v>
      </c>
      <c r="B28" s="100"/>
      <c r="C28" s="100" t="s">
        <v>173</v>
      </c>
      <c r="D28" s="100"/>
      <c r="E28" s="100">
        <v>1.55</v>
      </c>
      <c r="F28" s="113" t="s">
        <v>209</v>
      </c>
      <c r="G28" s="194"/>
    </row>
    <row r="29" spans="1:7">
      <c r="A29" s="100">
        <v>26</v>
      </c>
      <c r="B29" s="100"/>
      <c r="C29" s="100" t="s">
        <v>186</v>
      </c>
      <c r="D29" s="100"/>
      <c r="E29" s="100">
        <v>1.5</v>
      </c>
      <c r="F29" s="113" t="s">
        <v>209</v>
      </c>
      <c r="G29" s="194"/>
    </row>
    <row r="30" spans="1:7">
      <c r="A30" s="100">
        <v>27</v>
      </c>
      <c r="B30" s="100"/>
      <c r="C30" s="100" t="s">
        <v>172</v>
      </c>
      <c r="D30" s="100"/>
      <c r="E30" s="100">
        <v>1.5</v>
      </c>
      <c r="F30" s="113" t="s">
        <v>209</v>
      </c>
      <c r="G30" s="194"/>
    </row>
    <row r="31" spans="1:7">
      <c r="A31" s="100">
        <v>28</v>
      </c>
      <c r="B31" s="100"/>
      <c r="C31" s="100" t="s">
        <v>201</v>
      </c>
      <c r="D31" s="100"/>
      <c r="E31" s="100">
        <v>1.5</v>
      </c>
      <c r="F31" s="113" t="s">
        <v>209</v>
      </c>
      <c r="G31" s="194"/>
    </row>
    <row r="32" spans="1:7">
      <c r="A32" s="100">
        <v>29</v>
      </c>
      <c r="B32" s="100"/>
      <c r="C32" s="100" t="s">
        <v>193</v>
      </c>
      <c r="D32" s="100"/>
      <c r="E32" s="100">
        <v>1.3</v>
      </c>
      <c r="F32" s="113" t="s">
        <v>209</v>
      </c>
      <c r="G32" s="194"/>
    </row>
    <row r="33" spans="1:7">
      <c r="A33" s="100">
        <v>30</v>
      </c>
      <c r="B33" s="100"/>
      <c r="C33" s="100" t="s">
        <v>202</v>
      </c>
      <c r="D33" s="100"/>
      <c r="E33" s="100">
        <v>1.2</v>
      </c>
      <c r="F33" s="113" t="s">
        <v>209</v>
      </c>
      <c r="G33" s="194"/>
    </row>
    <row r="34" spans="1:7">
      <c r="A34" s="100">
        <v>31</v>
      </c>
      <c r="B34" s="100"/>
      <c r="C34" s="100" t="s">
        <v>174</v>
      </c>
      <c r="D34" s="100"/>
      <c r="E34" s="100">
        <v>1.1000000000000001</v>
      </c>
      <c r="F34" s="113" t="s">
        <v>209</v>
      </c>
      <c r="G34" s="194"/>
    </row>
    <row r="35" spans="1:7">
      <c r="A35" s="100">
        <v>32</v>
      </c>
      <c r="B35" s="100"/>
      <c r="C35" s="100" t="s">
        <v>203</v>
      </c>
      <c r="D35" s="100"/>
      <c r="E35" s="100">
        <v>1.1000000000000001</v>
      </c>
      <c r="F35" s="113" t="s">
        <v>209</v>
      </c>
      <c r="G35" s="194"/>
    </row>
    <row r="36" spans="1:7">
      <c r="A36" s="100">
        <v>33</v>
      </c>
      <c r="B36" s="100"/>
      <c r="C36" s="100" t="s">
        <v>171</v>
      </c>
      <c r="D36" s="100"/>
      <c r="E36" s="100">
        <v>1</v>
      </c>
      <c r="F36" s="113" t="s">
        <v>209</v>
      </c>
      <c r="G36" s="194"/>
    </row>
    <row r="37" spans="1:7">
      <c r="A37" s="100">
        <v>34</v>
      </c>
      <c r="B37" s="100"/>
      <c r="C37" s="100" t="s">
        <v>175</v>
      </c>
      <c r="D37" s="100"/>
      <c r="E37" s="100">
        <v>1</v>
      </c>
      <c r="F37" s="113" t="s">
        <v>209</v>
      </c>
      <c r="G37" s="194"/>
    </row>
  </sheetData>
  <sortState ref="C3:E36">
    <sortCondition descending="1" ref="E3:E36"/>
  </sortState>
  <mergeCells count="5">
    <mergeCell ref="G20:G37"/>
    <mergeCell ref="G9:G19"/>
    <mergeCell ref="F3:G3"/>
    <mergeCell ref="G4:G5"/>
    <mergeCell ref="G6:G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13"/>
  <sheetViews>
    <sheetView workbookViewId="0">
      <selection activeCell="W2" sqref="W2"/>
    </sheetView>
  </sheetViews>
  <sheetFormatPr defaultRowHeight="14.4"/>
  <cols>
    <col min="1" max="1" width="4.88671875" customWidth="1"/>
    <col min="2" max="2" width="6.6640625" customWidth="1"/>
    <col min="3" max="3" width="10.109375" bestFit="1" customWidth="1"/>
    <col min="4" max="4" width="5.6640625" customWidth="1"/>
    <col min="5" max="5" width="10.109375" bestFit="1" customWidth="1"/>
    <col min="6" max="6" width="7" customWidth="1"/>
    <col min="7" max="7" width="10.109375" bestFit="1" customWidth="1"/>
    <col min="8" max="8" width="6.33203125" customWidth="1"/>
    <col min="9" max="9" width="11.109375" bestFit="1" customWidth="1"/>
    <col min="10" max="10" width="6" customWidth="1"/>
    <col min="11" max="11" width="11.109375" customWidth="1"/>
    <col min="12" max="12" width="7.33203125" customWidth="1"/>
    <col min="13" max="13" width="11.109375" customWidth="1"/>
    <col min="14" max="14" width="5.44140625" customWidth="1"/>
    <col min="15" max="15" width="11.109375" customWidth="1"/>
    <col min="16" max="16" width="6.109375" customWidth="1"/>
    <col min="17" max="17" width="11.109375" customWidth="1"/>
    <col min="18" max="18" width="6.109375" customWidth="1"/>
    <col min="19" max="19" width="11.109375" bestFit="1" customWidth="1"/>
    <col min="20" max="20" width="12.109375" customWidth="1"/>
    <col min="21" max="21" width="6.5546875" customWidth="1"/>
    <col min="22" max="22" width="7.33203125" customWidth="1"/>
    <col min="23" max="23" width="7.21875" customWidth="1"/>
  </cols>
  <sheetData>
    <row r="1" spans="1:23">
      <c r="A1" s="109" t="s">
        <v>215</v>
      </c>
      <c r="B1" s="99"/>
      <c r="C1" s="99"/>
      <c r="D1" s="99"/>
      <c r="E1" s="99"/>
      <c r="F1" s="99"/>
      <c r="G1" s="99"/>
      <c r="H1" s="99"/>
      <c r="I1" s="99"/>
      <c r="J1" s="99"/>
      <c r="K1" s="99"/>
      <c r="L1" s="99"/>
      <c r="M1" s="99"/>
      <c r="N1" s="99"/>
      <c r="O1" s="99"/>
      <c r="P1" s="99"/>
      <c r="Q1" s="99"/>
      <c r="R1" s="99"/>
      <c r="S1" s="99"/>
      <c r="T1" s="99"/>
      <c r="U1" s="99"/>
      <c r="V1" s="99"/>
      <c r="W1" s="99"/>
    </row>
    <row r="2" spans="1:23">
      <c r="W2" s="193" t="s">
        <v>267</v>
      </c>
    </row>
    <row r="3" spans="1:23" ht="14.4" customHeight="1">
      <c r="A3" s="198" t="s">
        <v>204</v>
      </c>
      <c r="B3" s="198" t="s">
        <v>214</v>
      </c>
      <c r="C3" s="105" t="s">
        <v>88</v>
      </c>
      <c r="D3" s="291"/>
      <c r="E3" s="291"/>
      <c r="F3" s="105"/>
      <c r="G3" s="105"/>
      <c r="H3" s="105"/>
      <c r="I3" s="105"/>
      <c r="J3" s="105"/>
      <c r="K3" s="105"/>
      <c r="L3" s="105"/>
      <c r="M3" s="105"/>
      <c r="N3" s="105"/>
      <c r="O3" s="105"/>
      <c r="P3" s="105"/>
      <c r="Q3" s="105"/>
      <c r="R3" s="105"/>
      <c r="S3" s="105"/>
      <c r="T3" s="105"/>
      <c r="U3" s="199" t="s">
        <v>219</v>
      </c>
      <c r="V3" s="195" t="s">
        <v>220</v>
      </c>
      <c r="W3" s="195" t="s">
        <v>223</v>
      </c>
    </row>
    <row r="4" spans="1:23">
      <c r="A4" s="198"/>
      <c r="B4" s="198"/>
      <c r="C4" s="290">
        <v>1</v>
      </c>
      <c r="D4" s="293"/>
      <c r="E4" s="294">
        <v>2</v>
      </c>
      <c r="F4" s="295"/>
      <c r="G4" s="296">
        <v>3</v>
      </c>
      <c r="H4" s="295"/>
      <c r="I4" s="296">
        <v>4</v>
      </c>
      <c r="J4" s="295"/>
      <c r="K4" s="296">
        <v>5</v>
      </c>
      <c r="L4" s="295"/>
      <c r="M4" s="296">
        <v>6</v>
      </c>
      <c r="N4" s="295"/>
      <c r="O4" s="296">
        <v>7</v>
      </c>
      <c r="P4" s="295"/>
      <c r="Q4" s="296">
        <v>8</v>
      </c>
      <c r="R4" s="295"/>
      <c r="S4" s="296">
        <v>9</v>
      </c>
      <c r="T4" s="114">
        <v>10</v>
      </c>
      <c r="U4" s="200"/>
      <c r="V4" s="196"/>
      <c r="W4" s="196"/>
    </row>
    <row r="5" spans="1:23">
      <c r="A5" s="198"/>
      <c r="B5" s="198"/>
      <c r="C5" s="106" t="s">
        <v>222</v>
      </c>
      <c r="D5" s="292" t="s">
        <v>221</v>
      </c>
      <c r="E5" s="292" t="s">
        <v>222</v>
      </c>
      <c r="F5" s="106" t="s">
        <v>221</v>
      </c>
      <c r="G5" s="106" t="s">
        <v>222</v>
      </c>
      <c r="H5" s="106" t="s">
        <v>221</v>
      </c>
      <c r="I5" s="106" t="s">
        <v>222</v>
      </c>
      <c r="J5" s="106" t="s">
        <v>221</v>
      </c>
      <c r="K5" s="106" t="s">
        <v>222</v>
      </c>
      <c r="L5" s="106" t="s">
        <v>221</v>
      </c>
      <c r="M5" s="106" t="s">
        <v>222</v>
      </c>
      <c r="N5" s="106" t="s">
        <v>221</v>
      </c>
      <c r="O5" s="106" t="s">
        <v>222</v>
      </c>
      <c r="P5" s="106" t="s">
        <v>221</v>
      </c>
      <c r="Q5" s="106" t="s">
        <v>222</v>
      </c>
      <c r="R5" s="106" t="s">
        <v>221</v>
      </c>
      <c r="S5" s="106" t="s">
        <v>222</v>
      </c>
      <c r="T5" s="106">
        <v>10</v>
      </c>
      <c r="U5" s="201"/>
      <c r="V5" s="197"/>
      <c r="W5" s="197"/>
    </row>
    <row r="6" spans="1:23">
      <c r="A6" s="100">
        <v>1</v>
      </c>
      <c r="B6" s="100" t="s">
        <v>209</v>
      </c>
      <c r="C6" s="103">
        <f>ROUNDUP('8. Lương Thị Trường Tham Khảo'!M47,-5)</f>
        <v>10200000</v>
      </c>
      <c r="D6" s="107">
        <f>1*$V$6</f>
        <v>1.1071731788899111</v>
      </c>
      <c r="E6" s="103">
        <f>ROUNDUP(D6*$C$6,-5)</f>
        <v>11300000</v>
      </c>
      <c r="F6" s="107">
        <f>D6*$V$6</f>
        <v>1.225832448053191</v>
      </c>
      <c r="G6" s="103">
        <f>ROUNDUP(F6*$C$6,-5)</f>
        <v>12600000</v>
      </c>
      <c r="H6" s="107">
        <f>F6*$V$6</f>
        <v>1.3572088082974534</v>
      </c>
      <c r="I6" s="103">
        <f>ROUNDUP(H6*$C$6,-5)</f>
        <v>13900000</v>
      </c>
      <c r="J6" s="107">
        <f>H6*$V$6</f>
        <v>1.5026651907000794</v>
      </c>
      <c r="K6" s="103">
        <f>ROUNDUP(J6*$C$6,-5)</f>
        <v>15400000</v>
      </c>
      <c r="L6" s="107">
        <f>J6*$V$6</f>
        <v>1.6637105959946215</v>
      </c>
      <c r="M6" s="103">
        <f>ROUNDUP(L6*$C$6,-5)</f>
        <v>17000000</v>
      </c>
      <c r="N6" s="107">
        <f>L6*$V$6</f>
        <v>1.8420157493201936</v>
      </c>
      <c r="O6" s="103">
        <f>ROUNDUP(N6*$C$6,-5)</f>
        <v>18800000</v>
      </c>
      <c r="P6" s="107">
        <f>N6*$V$6</f>
        <v>2.0394304327401205</v>
      </c>
      <c r="Q6" s="103">
        <f>ROUNDUP(P6*$C$6,-5)</f>
        <v>20900000</v>
      </c>
      <c r="R6" s="107">
        <f>P6*$V$6</f>
        <v>2.258002675341706</v>
      </c>
      <c r="S6" s="103">
        <f>ROUNDUP(R6*$C$6,-5)</f>
        <v>23100000</v>
      </c>
      <c r="T6" s="103">
        <f>ROUNDUP('8. Lương Thị Trường Tham Khảo'!N48,-5)</f>
        <v>25500000</v>
      </c>
      <c r="U6" s="107">
        <f>T6/C6</f>
        <v>2.5</v>
      </c>
      <c r="V6" s="107">
        <f>POWER(U6,(1/($T$5-1)))</f>
        <v>1.1071731788899111</v>
      </c>
      <c r="W6" s="108">
        <f>E6/C6</f>
        <v>1.107843137254902</v>
      </c>
    </row>
    <row r="7" spans="1:23">
      <c r="A7" s="100">
        <v>2</v>
      </c>
      <c r="B7" s="100" t="s">
        <v>210</v>
      </c>
      <c r="C7" s="103">
        <f>ROUNDUP('8. Lương Thị Trường Tham Khảo'!M48,-5)</f>
        <v>14000000</v>
      </c>
      <c r="D7" s="107">
        <f>1*$V$7</f>
        <v>1.1096119651283787</v>
      </c>
      <c r="E7" s="103">
        <f>ROUNDUP(D7*$C$7,-5)</f>
        <v>15600000</v>
      </c>
      <c r="F7" s="107">
        <f>D7*$V$7</f>
        <v>1.2312387131560623</v>
      </c>
      <c r="G7" s="103">
        <f>ROUNDUP(F7*$C$7,-5)</f>
        <v>17300000</v>
      </c>
      <c r="H7" s="107">
        <f>F7*$V$7</f>
        <v>1.3661972080472344</v>
      </c>
      <c r="I7" s="103">
        <f>ROUNDUP(H7*$C$7,-5)</f>
        <v>19200000</v>
      </c>
      <c r="J7" s="107">
        <f>H7*$V$7</f>
        <v>1.5159487687741962</v>
      </c>
      <c r="K7" s="103">
        <f>ROUNDUP(J7*$C$7,-5)</f>
        <v>21300000</v>
      </c>
      <c r="L7" s="107">
        <f>J7*$V$7</f>
        <v>1.6821148923534819</v>
      </c>
      <c r="M7" s="103">
        <f>ROUNDUP(L7*$C$7,-5)</f>
        <v>23600000</v>
      </c>
      <c r="N7" s="107">
        <f>L7*$V$7</f>
        <v>1.8664948112760582</v>
      </c>
      <c r="O7" s="103">
        <f>ROUNDUP(N7*$C$7,-5)</f>
        <v>26200000</v>
      </c>
      <c r="P7" s="107">
        <f>N7*$V$7</f>
        <v>2.0710849754419494</v>
      </c>
      <c r="Q7" s="103">
        <f>ROUNDUP(P7*$C$7,-5)</f>
        <v>29000000</v>
      </c>
      <c r="R7" s="107">
        <f>P7*$V$7</f>
        <v>2.2981006695480013</v>
      </c>
      <c r="S7" s="103">
        <f>ROUNDUP(R7*$C$7,-5)</f>
        <v>32200000</v>
      </c>
      <c r="T7" s="103">
        <f>ROUNDUP('8. Lương Thị Trường Tham Khảo'!N49,-5)</f>
        <v>35700000</v>
      </c>
      <c r="U7" s="107">
        <f>T7/C7</f>
        <v>2.5499999999999998</v>
      </c>
      <c r="V7" s="107">
        <f>POWER(U7,(1/($T$5-1)))</f>
        <v>1.1096119651283787</v>
      </c>
      <c r="W7" s="108">
        <f>E7/C7</f>
        <v>1.1142857142857143</v>
      </c>
    </row>
    <row r="8" spans="1:23">
      <c r="A8" s="100">
        <v>3</v>
      </c>
      <c r="B8" s="100" t="s">
        <v>211</v>
      </c>
      <c r="C8" s="103">
        <f>ROUNDUP('8. Lương Thị Trường Tham Khảo'!M49,-5)</f>
        <v>25500000</v>
      </c>
      <c r="D8" s="107">
        <f>1*$V$8</f>
        <v>1.1068834187002974</v>
      </c>
      <c r="E8" s="103">
        <f>ROUNDUP(D8*$C$8,-5)</f>
        <v>28300000</v>
      </c>
      <c r="F8" s="107">
        <f>D8*$V$8</f>
        <v>1.2251909025936578</v>
      </c>
      <c r="G8" s="103">
        <f>ROUNDUP(F8*$C$8,-5)</f>
        <v>31300000</v>
      </c>
      <c r="H8" s="107">
        <f>F8*$V$8</f>
        <v>1.356143494823371</v>
      </c>
      <c r="I8" s="103">
        <f>ROUNDUP(H8*$C$8,-5)</f>
        <v>34600000</v>
      </c>
      <c r="J8" s="107">
        <f>H8*$V$8</f>
        <v>1.5010927477982621</v>
      </c>
      <c r="K8" s="103">
        <f>ROUNDUP(J8*$C$8,-5)</f>
        <v>38300000</v>
      </c>
      <c r="L8" s="107">
        <f>J8*$V$8</f>
        <v>1.6615346724691635</v>
      </c>
      <c r="M8" s="103">
        <f>ROUNDUP(L8*$C$8,-5)</f>
        <v>42400000</v>
      </c>
      <c r="N8" s="107">
        <f>L8*$V$8</f>
        <v>1.8391251785517466</v>
      </c>
      <c r="O8" s="103">
        <f>ROUNDUP(N8*$C$8,-5)</f>
        <v>46900000</v>
      </c>
      <c r="P8" s="107">
        <f>N8*$V$8</f>
        <v>2.0356971650531523</v>
      </c>
      <c r="Q8" s="103">
        <f>ROUNDUP(P8*$C$8,-5)</f>
        <v>52000000</v>
      </c>
      <c r="R8" s="107">
        <f>P8*$V$8</f>
        <v>2.2532794374925369</v>
      </c>
      <c r="S8" s="103">
        <f>ROUNDUP(R8*$C$8,-5)</f>
        <v>57500000</v>
      </c>
      <c r="T8" s="103">
        <f>ROUNDUP('8. Lương Thị Trường Tham Khảo'!N50,-5)</f>
        <v>63600000</v>
      </c>
      <c r="U8" s="107">
        <f>T8/C8</f>
        <v>2.4941176470588236</v>
      </c>
      <c r="V8" s="107">
        <f>POWER(U8,(1/($T$5-1)))</f>
        <v>1.1068834187002974</v>
      </c>
      <c r="W8" s="108">
        <f>E8/C8</f>
        <v>1.1098039215686275</v>
      </c>
    </row>
    <row r="9" spans="1:23">
      <c r="A9" s="100">
        <v>4</v>
      </c>
      <c r="B9" s="100" t="s">
        <v>212</v>
      </c>
      <c r="C9" s="103">
        <f>ROUNDUP('8. Lương Thị Trường Tham Khảo'!M50,-5)</f>
        <v>38200000</v>
      </c>
      <c r="D9" s="107">
        <f>1*$V$9</f>
        <v>1.1150600808285438</v>
      </c>
      <c r="E9" s="103">
        <f>ROUNDUP(D9*$C$9,-5)</f>
        <v>42600000</v>
      </c>
      <c r="F9" s="107">
        <f>D9*$V$9</f>
        <v>1.2433589838573587</v>
      </c>
      <c r="G9" s="103">
        <f>ROUNDUP(F9*$C$9,-5)</f>
        <v>47500000</v>
      </c>
      <c r="H9" s="107">
        <f>F9*$V$9</f>
        <v>1.3864199690388825</v>
      </c>
      <c r="I9" s="103">
        <f>ROUNDUP(H9*$C$9,-5)</f>
        <v>53000000</v>
      </c>
      <c r="J9" s="107">
        <f>H9*$V$9</f>
        <v>1.5459415627388036</v>
      </c>
      <c r="K9" s="103">
        <f>ROUNDUP(J9*$C$9,-5)</f>
        <v>59100000</v>
      </c>
      <c r="L9" s="107">
        <f>J9*$V$9</f>
        <v>1.7238177239037356</v>
      </c>
      <c r="M9" s="103">
        <f>ROUNDUP(L9*$C$9,-5)</f>
        <v>65900000</v>
      </c>
      <c r="N9" s="107">
        <f>L9*$V$9</f>
        <v>1.9221603305497759</v>
      </c>
      <c r="O9" s="103">
        <f>ROUNDUP(N9*$C$9,-5)</f>
        <v>73500000</v>
      </c>
      <c r="P9" s="107">
        <f>N9*$V$9</f>
        <v>2.1433242535482537</v>
      </c>
      <c r="Q9" s="103">
        <f>ROUNDUP(P9*$C$9,-5)</f>
        <v>81900000</v>
      </c>
      <c r="R9" s="107">
        <f>P9*$V$9</f>
        <v>2.3899353154032941</v>
      </c>
      <c r="S9" s="103">
        <f>ROUNDUP(R9*$C$9,-5)</f>
        <v>91300000</v>
      </c>
      <c r="T9" s="103">
        <f>ROUNDUP('8. Lương Thị Trường Tham Khảo'!N51,-5)</f>
        <v>101800000</v>
      </c>
      <c r="U9" s="107">
        <f>T9/C9</f>
        <v>2.6649214659685865</v>
      </c>
      <c r="V9" s="107">
        <f>POWER(U9,(1/($T$5-1)))</f>
        <v>1.1150600808285438</v>
      </c>
      <c r="W9" s="108">
        <f>E9/C9</f>
        <v>1.1151832460732984</v>
      </c>
    </row>
    <row r="10" spans="1:23">
      <c r="A10" s="100">
        <v>5</v>
      </c>
      <c r="B10" s="100" t="s">
        <v>213</v>
      </c>
      <c r="C10" s="103">
        <v>80000000</v>
      </c>
      <c r="D10" s="107">
        <f>1*$V$10</f>
        <v>1.1071731788899111</v>
      </c>
      <c r="E10" s="103">
        <f>ROUNDUP(D10*$C$10,-5)</f>
        <v>88600000</v>
      </c>
      <c r="F10" s="107">
        <f>D10*$V$10</f>
        <v>1.225832448053191</v>
      </c>
      <c r="G10" s="103">
        <f>ROUNDUP(F10*$C$10,-5)</f>
        <v>98100000</v>
      </c>
      <c r="H10" s="107">
        <f>F10*$V$10</f>
        <v>1.3572088082974534</v>
      </c>
      <c r="I10" s="103">
        <f>ROUNDUP(H10*$C$10,-5)</f>
        <v>108600000</v>
      </c>
      <c r="J10" s="107">
        <f>H10*$V$10</f>
        <v>1.5026651907000794</v>
      </c>
      <c r="K10" s="103">
        <f>ROUNDUP(J10*$C$10,-5)</f>
        <v>120300000</v>
      </c>
      <c r="L10" s="107">
        <f>J10*$V$10</f>
        <v>1.6637105959946215</v>
      </c>
      <c r="M10" s="103">
        <f>ROUNDUP(L10*$C$10,-5)</f>
        <v>133100000</v>
      </c>
      <c r="N10" s="107">
        <f>L10*$V$10</f>
        <v>1.8420157493201936</v>
      </c>
      <c r="O10" s="103">
        <f>ROUNDUP(N10*$C$10,-5)</f>
        <v>147400000</v>
      </c>
      <c r="P10" s="107">
        <f>N10*$V$10</f>
        <v>2.0394304327401205</v>
      </c>
      <c r="Q10" s="103">
        <f>ROUNDUP(P10*$C$10,-5)</f>
        <v>163200000</v>
      </c>
      <c r="R10" s="107">
        <f>P10*$V$10</f>
        <v>2.258002675341706</v>
      </c>
      <c r="S10" s="103">
        <f>ROUNDUP(R10*$C$10,-5)</f>
        <v>180700000</v>
      </c>
      <c r="T10" s="103">
        <v>200000000</v>
      </c>
      <c r="U10" s="107">
        <f>T10/C10</f>
        <v>2.5</v>
      </c>
      <c r="V10" s="107">
        <f>POWER(U10,(1/($T$5-1)))</f>
        <v>1.1071731788899111</v>
      </c>
      <c r="W10" s="108">
        <f>E10/C10</f>
        <v>1.1074999999999999</v>
      </c>
    </row>
    <row r="11" spans="1:23">
      <c r="E11" s="104"/>
      <c r="G11" s="104"/>
    </row>
    <row r="12" spans="1:23">
      <c r="B12" t="s">
        <v>216</v>
      </c>
      <c r="E12">
        <v>10</v>
      </c>
      <c r="G12" t="s">
        <v>218</v>
      </c>
      <c r="I12">
        <f>E12/E13</f>
        <v>10</v>
      </c>
    </row>
    <row r="13" spans="1:23">
      <c r="B13" t="s">
        <v>217</v>
      </c>
      <c r="E13">
        <v>1</v>
      </c>
    </row>
  </sheetData>
  <mergeCells count="5">
    <mergeCell ref="A3:A5"/>
    <mergeCell ref="B3:B5"/>
    <mergeCell ref="U3:U5"/>
    <mergeCell ref="V3:V5"/>
    <mergeCell ref="W3:W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20"/>
  <sheetViews>
    <sheetView tabSelected="1" zoomScale="80" zoomScaleNormal="80" workbookViewId="0">
      <selection activeCell="O7" sqref="O7"/>
    </sheetView>
  </sheetViews>
  <sheetFormatPr defaultColWidth="9.109375" defaultRowHeight="13.8"/>
  <cols>
    <col min="1" max="1" width="4.21875" style="138" customWidth="1"/>
    <col min="2" max="2" width="7.77734375" style="138" customWidth="1"/>
    <col min="3" max="3" width="14.5546875" style="138" hidden="1" customWidth="1"/>
    <col min="4" max="4" width="12.33203125" style="136" customWidth="1"/>
    <col min="5" max="5" width="10.109375" style="136" customWidth="1"/>
    <col min="6" max="6" width="12" style="136" customWidth="1"/>
    <col min="7" max="7" width="8.33203125" style="136" customWidth="1"/>
    <col min="8" max="8" width="12.6640625" style="138" customWidth="1"/>
    <col min="9" max="9" width="7.77734375" style="176" customWidth="1"/>
    <col min="10" max="10" width="6" style="176" customWidth="1"/>
    <col min="11" max="11" width="14.21875" style="176" customWidth="1"/>
    <col min="12" max="13" width="12.44140625" style="176" customWidth="1"/>
    <col min="14" max="14" width="10.109375" style="177" bestFit="1" customWidth="1"/>
    <col min="15" max="15" width="11.109375" style="177" bestFit="1" customWidth="1"/>
    <col min="16" max="16" width="12.5546875" style="177" customWidth="1"/>
    <col min="17" max="17" width="32.109375" style="138" customWidth="1"/>
    <col min="18" max="16384" width="9.109375" style="138"/>
  </cols>
  <sheetData>
    <row r="1" spans="1:17" ht="20.399999999999999" customHeight="1">
      <c r="A1" s="299" t="s">
        <v>279</v>
      </c>
      <c r="B1" s="299"/>
      <c r="C1" s="299"/>
      <c r="D1" s="299"/>
      <c r="E1" s="299"/>
      <c r="F1" s="299"/>
      <c r="G1" s="299"/>
      <c r="H1" s="299"/>
      <c r="I1" s="299"/>
      <c r="J1" s="299"/>
      <c r="K1" s="299"/>
      <c r="L1" s="299"/>
      <c r="M1" s="299"/>
      <c r="N1" s="299"/>
      <c r="O1" s="299"/>
      <c r="P1" s="299"/>
      <c r="Q1" s="193" t="s">
        <v>267</v>
      </c>
    </row>
    <row r="2" spans="1:17" s="137" customFormat="1" ht="27.6">
      <c r="A2" s="270" t="s">
        <v>204</v>
      </c>
      <c r="B2" s="270" t="s">
        <v>58</v>
      </c>
      <c r="C2" s="164" t="s">
        <v>59</v>
      </c>
      <c r="D2" s="270" t="s">
        <v>60</v>
      </c>
      <c r="E2" s="283" t="s">
        <v>272</v>
      </c>
      <c r="F2" s="284"/>
      <c r="G2" s="285"/>
      <c r="H2" s="270" t="s">
        <v>268</v>
      </c>
      <c r="I2" s="272" t="s">
        <v>61</v>
      </c>
      <c r="J2" s="268" t="s">
        <v>269</v>
      </c>
      <c r="K2" s="297"/>
      <c r="L2" s="297"/>
      <c r="M2" s="269"/>
      <c r="N2" s="274" t="s">
        <v>277</v>
      </c>
      <c r="O2" s="274"/>
      <c r="P2" s="275" t="s">
        <v>280</v>
      </c>
      <c r="Q2" s="277" t="s">
        <v>69</v>
      </c>
    </row>
    <row r="3" spans="1:17" s="137" customFormat="1" ht="27.6">
      <c r="A3" s="271"/>
      <c r="B3" s="271"/>
      <c r="C3" s="164"/>
      <c r="D3" s="271"/>
      <c r="E3" s="279" t="s">
        <v>271</v>
      </c>
      <c r="F3" s="279" t="s">
        <v>84</v>
      </c>
      <c r="G3" s="279" t="s">
        <v>214</v>
      </c>
      <c r="H3" s="271"/>
      <c r="I3" s="273"/>
      <c r="J3" s="165" t="s">
        <v>88</v>
      </c>
      <c r="K3" s="165" t="s">
        <v>222</v>
      </c>
      <c r="L3" s="165" t="s">
        <v>270</v>
      </c>
      <c r="M3" s="165" t="s">
        <v>278</v>
      </c>
      <c r="N3" s="166" t="s">
        <v>4</v>
      </c>
      <c r="O3" s="166" t="s">
        <v>5</v>
      </c>
      <c r="P3" s="276"/>
      <c r="Q3" s="278"/>
    </row>
    <row r="4" spans="1:17" s="12" customFormat="1" ht="20.399999999999999" customHeight="1">
      <c r="A4" s="77">
        <v>1</v>
      </c>
      <c r="B4" s="77">
        <v>2</v>
      </c>
      <c r="C4" s="77">
        <v>3</v>
      </c>
      <c r="D4" s="77">
        <v>4</v>
      </c>
      <c r="E4" s="77"/>
      <c r="F4" s="77"/>
      <c r="G4" s="77"/>
      <c r="H4" s="77">
        <v>6</v>
      </c>
      <c r="I4" s="77">
        <v>7</v>
      </c>
      <c r="J4" s="77"/>
      <c r="K4" s="77"/>
      <c r="L4" s="77"/>
      <c r="M4" s="77"/>
      <c r="N4" s="81"/>
      <c r="O4" s="81"/>
      <c r="P4" s="81"/>
      <c r="Q4" s="77">
        <v>16</v>
      </c>
    </row>
    <row r="5" spans="1:17" s="12" customFormat="1" ht="43.2">
      <c r="A5" s="13">
        <v>1</v>
      </c>
      <c r="B5" s="13"/>
      <c r="C5" s="69">
        <v>39295</v>
      </c>
      <c r="D5" s="172" t="s">
        <v>80</v>
      </c>
      <c r="E5" s="280" t="s">
        <v>273</v>
      </c>
      <c r="F5" s="286" t="s">
        <v>177</v>
      </c>
      <c r="G5" s="289" t="str">
        <f>VLOOKUP(F5,'Xep hang vị trí - ngach luong'!$C$4:$G$37,4,0)</f>
        <v>L5</v>
      </c>
      <c r="H5" s="70">
        <v>99500000</v>
      </c>
      <c r="I5" s="71">
        <v>18.666666666666668</v>
      </c>
      <c r="J5" s="298">
        <v>3</v>
      </c>
      <c r="K5" s="71">
        <f>HLOOKUP(J5,'Thang luong'!$C$4:$W$10,IF(G5="L5",7,IF(G5="L4",6,IF(G5="L3",5,IF(G5="L2",4,3)))),0)</f>
        <v>98100000</v>
      </c>
      <c r="L5" s="71">
        <f>IF(H5&gt;K5,H5-K5,0)</f>
        <v>1400000</v>
      </c>
      <c r="M5" s="70">
        <f>K5+L5</f>
        <v>99500000</v>
      </c>
      <c r="N5" s="82">
        <f>HLOOKUP(1,'Thang luong'!$C$4:$W$10,IF(G5="L5",7,IF(G5="L4",6,IF(G5="L3",5,IF(G5="L2",4,3)))),0)</f>
        <v>80000000</v>
      </c>
      <c r="O5" s="82">
        <f>HLOOKUP(10,'Thang luong'!$C$4:$W$10,IF(G5="L5",7,IF(G5="L4",6,IF(G5="L3",5,IF(G5="L2",4,3)))),0)</f>
        <v>200000000</v>
      </c>
      <c r="P5" s="82" t="str">
        <f>IF(H5&gt;O5,"Vượt trần",IF(H5&lt;N5,"Dưới sàn","Trong khung"))</f>
        <v>Trong khung</v>
      </c>
      <c r="Q5" s="14" t="str">
        <f>IF(J5=10,"Lên ngạch lương, chọn bậc sao cho tổng lương mới &gt;= mức lương hiện tại hoặc tăng số bậc lương của ngạch","Như lương mới")</f>
        <v>Như lương mới</v>
      </c>
    </row>
    <row r="6" spans="1:17" s="12" customFormat="1" ht="28.8">
      <c r="A6" s="74">
        <f>A5+1</f>
        <v>2</v>
      </c>
      <c r="B6" s="74"/>
      <c r="C6" s="69">
        <v>39298</v>
      </c>
      <c r="D6" s="173" t="s">
        <v>79</v>
      </c>
      <c r="E6" s="281" t="s">
        <v>274</v>
      </c>
      <c r="F6" s="286" t="s">
        <v>182</v>
      </c>
      <c r="G6" s="289" t="str">
        <f>VLOOKUP(F6,'Xep hang vị trí - ngach luong'!$C$4:$G$37,4,0)</f>
        <v>L4</v>
      </c>
      <c r="H6" s="70">
        <v>85000000</v>
      </c>
      <c r="I6" s="71">
        <v>18.583333333333332</v>
      </c>
      <c r="J6" s="298">
        <v>8</v>
      </c>
      <c r="K6" s="71">
        <f>HLOOKUP(J6,'Thang luong'!$C$4:$W$10,IF(G6="L5",7,IF(G6="L4",6,IF(G6="L3",5,IF(G6="L2",4,3)))),0)</f>
        <v>81900000</v>
      </c>
      <c r="L6" s="71">
        <f t="shared" ref="L6:L20" si="0">IF(H6&gt;K6,H6-K6,0)</f>
        <v>3100000</v>
      </c>
      <c r="M6" s="70">
        <f t="shared" ref="M6:M20" si="1">K6+L6</f>
        <v>85000000</v>
      </c>
      <c r="N6" s="82">
        <f>HLOOKUP(1,'Thang luong'!$C$4:$W$10,IF(G6="L5",7,IF(G6="L4",6,IF(G6="L3",5,IF(G6="L2",4,3)))),0)</f>
        <v>38200000</v>
      </c>
      <c r="O6" s="82">
        <f>HLOOKUP(10,'Thang luong'!$C$4:$W$10,IF(G6="L5",7,IF(G6="L4",6,IF(G6="L3",5,IF(G6="L2",4,3)))),0)</f>
        <v>101800000</v>
      </c>
      <c r="P6" s="82" t="str">
        <f>IF(H6&gt;O6,"Vượt trần",IF(H6&lt;N6,"Dưới sàn","Trong khung"))</f>
        <v>Trong khung</v>
      </c>
      <c r="Q6" s="14" t="str">
        <f t="shared" ref="Q6:Q20" si="2">IF(J6=10,"Lên ngạch lương, chọn bậc sao cho tổng lương mới &gt;= mức lương hiện tại hoặc tăng số bậc lương của ngạch","Như lương mới")</f>
        <v>Như lương mới</v>
      </c>
    </row>
    <row r="7" spans="1:17" s="12" customFormat="1" ht="41.4">
      <c r="A7" s="74">
        <f t="shared" ref="A7:A20" si="3">A6+1</f>
        <v>3</v>
      </c>
      <c r="B7" s="74"/>
      <c r="C7" s="69">
        <v>39295</v>
      </c>
      <c r="D7" s="172" t="s">
        <v>78</v>
      </c>
      <c r="E7" s="280" t="s">
        <v>193</v>
      </c>
      <c r="F7" s="286" t="s">
        <v>180</v>
      </c>
      <c r="G7" s="289" t="str">
        <f>VLOOKUP(F7,'Xep hang vị trí - ngach luong'!$C$4:$G$37,4,0)</f>
        <v>L2</v>
      </c>
      <c r="H7" s="70">
        <v>50000000</v>
      </c>
      <c r="I7" s="71">
        <v>18.666666666666668</v>
      </c>
      <c r="J7" s="298">
        <v>10</v>
      </c>
      <c r="K7" s="71">
        <f>HLOOKUP(J7,'Thang luong'!$C$4:$W$10,IF(G7="L5",7,IF(G7="L4",6,IF(G7="L3",5,IF(G7="L2",4,3)))),0)</f>
        <v>35700000</v>
      </c>
      <c r="L7" s="71">
        <f t="shared" si="0"/>
        <v>14300000</v>
      </c>
      <c r="M7" s="70">
        <f t="shared" si="1"/>
        <v>50000000</v>
      </c>
      <c r="N7" s="82">
        <f>HLOOKUP(1,'Thang luong'!$C$4:$W$10,IF(G7="L5",7,IF(G7="L4",6,IF(G7="L3",5,IF(G7="L2",4,3)))),0)</f>
        <v>14000000</v>
      </c>
      <c r="O7" s="82">
        <f>HLOOKUP(10,'Thang luong'!$C$4:$W$10,IF(G7="L5",7,IF(G7="L4",6,IF(G7="L3",5,IF(G7="L2",4,3)))),0)</f>
        <v>35700000</v>
      </c>
      <c r="P7" s="82" t="str">
        <f>IF(H7&gt;O7,"Vượt trần",IF(H7&lt;N7,"Dưới sàn","Trong khung"))</f>
        <v>Vượt trần</v>
      </c>
      <c r="Q7" s="14" t="str">
        <f t="shared" si="2"/>
        <v>Lên ngạch lương, chọn bậc sao cho tổng lương mới &gt;= mức lương hiện tại hoặc tăng số bậc lương của ngạch</v>
      </c>
    </row>
    <row r="8" spans="1:17" s="12" customFormat="1" ht="41.4">
      <c r="A8" s="74">
        <f t="shared" si="3"/>
        <v>4</v>
      </c>
      <c r="B8" s="74"/>
      <c r="C8" s="69">
        <v>39295</v>
      </c>
      <c r="D8" s="173" t="s">
        <v>77</v>
      </c>
      <c r="E8" s="281" t="s">
        <v>172</v>
      </c>
      <c r="F8" s="287" t="s">
        <v>188</v>
      </c>
      <c r="G8" s="289" t="str">
        <f>VLOOKUP(F8,'Xep hang vị trí - ngach luong'!$C$4:$G$37,4,0)</f>
        <v>L2</v>
      </c>
      <c r="H8" s="70">
        <v>48287000</v>
      </c>
      <c r="I8" s="71">
        <v>18.666666666666668</v>
      </c>
      <c r="J8" s="298">
        <v>10</v>
      </c>
      <c r="K8" s="71">
        <f>HLOOKUP(J8,'Thang luong'!$C$4:$W$10,IF(G8="L5",7,IF(G8="L4",6,IF(G8="L3",5,IF(G8="L2",4,3)))),0)</f>
        <v>35700000</v>
      </c>
      <c r="L8" s="71">
        <f t="shared" si="0"/>
        <v>12587000</v>
      </c>
      <c r="M8" s="70">
        <f t="shared" si="1"/>
        <v>48287000</v>
      </c>
      <c r="N8" s="82">
        <f>HLOOKUP(1,'Thang luong'!$C$4:$W$10,IF(G8="L5",7,IF(G8="L4",6,IF(G8="L3",5,IF(G8="L2",4,3)))),0)</f>
        <v>14000000</v>
      </c>
      <c r="O8" s="82">
        <f>HLOOKUP(10,'Thang luong'!$C$4:$W$10,IF(G8="L5",7,IF(G8="L4",6,IF(G8="L3",5,IF(G8="L2",4,3)))),0)</f>
        <v>35700000</v>
      </c>
      <c r="P8" s="82" t="str">
        <f>IF(H8&gt;O8,"Vượt trần",IF(H8&lt;N8,"Dưới sàn","Trong khung"))</f>
        <v>Vượt trần</v>
      </c>
      <c r="Q8" s="14" t="str">
        <f t="shared" si="2"/>
        <v>Lên ngạch lương, chọn bậc sao cho tổng lương mới &gt;= mức lương hiện tại hoặc tăng số bậc lương của ngạch</v>
      </c>
    </row>
    <row r="9" spans="1:17" s="12" customFormat="1" ht="41.4">
      <c r="A9" s="74">
        <f t="shared" si="3"/>
        <v>5</v>
      </c>
      <c r="B9" s="74"/>
      <c r="C9" s="69">
        <v>39643</v>
      </c>
      <c r="D9" s="172" t="s">
        <v>78</v>
      </c>
      <c r="E9" s="280" t="s">
        <v>171</v>
      </c>
      <c r="F9" s="286" t="s">
        <v>179</v>
      </c>
      <c r="G9" s="289" t="str">
        <f>VLOOKUP(F9,'Xep hang vị trí - ngach luong'!$C$4:$G$37,4,0)</f>
        <v>L1</v>
      </c>
      <c r="H9" s="70">
        <v>31686000</v>
      </c>
      <c r="I9" s="71">
        <v>17.666666666666668</v>
      </c>
      <c r="J9" s="298">
        <v>10</v>
      </c>
      <c r="K9" s="71">
        <f>HLOOKUP(J9,'Thang luong'!$C$4:$W$10,IF(G9="L5",7,IF(G9="L4",6,IF(G9="L3",5,IF(G9="L2",4,3)))),0)</f>
        <v>25500000</v>
      </c>
      <c r="L9" s="71">
        <f t="shared" si="0"/>
        <v>6186000</v>
      </c>
      <c r="M9" s="70">
        <f t="shared" si="1"/>
        <v>31686000</v>
      </c>
      <c r="N9" s="82">
        <f>HLOOKUP(1,'Thang luong'!$C$4:$W$10,IF(G9="L5",7,IF(G9="L4",6,IF(G9="L3",5,IF(G9="L2",4,3)))),0)</f>
        <v>10200000</v>
      </c>
      <c r="O9" s="82">
        <f>HLOOKUP(10,'Thang luong'!$C$4:$W$10,IF(G9="L5",7,IF(G9="L4",6,IF(G9="L3",5,IF(G9="L2",4,3)))),0)</f>
        <v>25500000</v>
      </c>
      <c r="P9" s="82" t="str">
        <f>IF(H9&gt;O9,"Vượt trần",IF(H9&lt;N9,"Dưới sàn","Trong khung"))</f>
        <v>Vượt trần</v>
      </c>
      <c r="Q9" s="14" t="str">
        <f t="shared" si="2"/>
        <v>Lên ngạch lương, chọn bậc sao cho tổng lương mới &gt;= mức lương hiện tại hoặc tăng số bậc lương của ngạch</v>
      </c>
    </row>
    <row r="10" spans="1:17" s="12" customFormat="1" ht="41.4">
      <c r="A10" s="74">
        <f t="shared" si="3"/>
        <v>6</v>
      </c>
      <c r="B10" s="74"/>
      <c r="C10" s="69">
        <v>39321</v>
      </c>
      <c r="D10" s="173" t="s">
        <v>77</v>
      </c>
      <c r="E10" s="281" t="s">
        <v>275</v>
      </c>
      <c r="F10" s="287" t="s">
        <v>191</v>
      </c>
      <c r="G10" s="289" t="str">
        <f>VLOOKUP(F10,'Xep hang vị trí - ngach luong'!$C$4:$G$37,4,0)</f>
        <v>L1</v>
      </c>
      <c r="H10" s="70">
        <v>30674000</v>
      </c>
      <c r="I10" s="71">
        <v>18.583333333333332</v>
      </c>
      <c r="J10" s="298">
        <v>10</v>
      </c>
      <c r="K10" s="71">
        <f>HLOOKUP(J10,'Thang luong'!$C$4:$W$10,IF(G10="L5",7,IF(G10="L4",6,IF(G10="L3",5,IF(G10="L2",4,3)))),0)</f>
        <v>25500000</v>
      </c>
      <c r="L10" s="71">
        <f t="shared" si="0"/>
        <v>5174000</v>
      </c>
      <c r="M10" s="70">
        <f t="shared" si="1"/>
        <v>30674000</v>
      </c>
      <c r="N10" s="82">
        <f>HLOOKUP(1,'Thang luong'!$C$4:$W$10,IF(G10="L5",7,IF(G10="L4",6,IF(G10="L3",5,IF(G10="L2",4,3)))),0)</f>
        <v>10200000</v>
      </c>
      <c r="O10" s="82">
        <f>HLOOKUP(10,'Thang luong'!$C$4:$W$10,IF(G10="L5",7,IF(G10="L4",6,IF(G10="L3",5,IF(G10="L2",4,3)))),0)</f>
        <v>25500000</v>
      </c>
      <c r="P10" s="82" t="str">
        <f>IF(H10&gt;O10,"Vượt trần",IF(H10&lt;N10,"Dưới sàn","Trong khung"))</f>
        <v>Vượt trần</v>
      </c>
      <c r="Q10" s="14" t="str">
        <f t="shared" si="2"/>
        <v>Lên ngạch lương, chọn bậc sao cho tổng lương mới &gt;= mức lương hiện tại hoặc tăng số bậc lương của ngạch</v>
      </c>
    </row>
    <row r="11" spans="1:17" s="12" customFormat="1" ht="41.4">
      <c r="A11" s="74">
        <f t="shared" si="3"/>
        <v>7</v>
      </c>
      <c r="B11" s="74"/>
      <c r="C11" s="76">
        <v>45691</v>
      </c>
      <c r="D11" s="173" t="s">
        <v>77</v>
      </c>
      <c r="E11" s="281" t="s">
        <v>276</v>
      </c>
      <c r="F11" s="287" t="s">
        <v>192</v>
      </c>
      <c r="G11" s="289" t="str">
        <f>VLOOKUP(F11,'Xep hang vị trí - ngach luong'!$C$4:$G$37,4,0)</f>
        <v>L1</v>
      </c>
      <c r="H11" s="70">
        <v>27634000</v>
      </c>
      <c r="I11" s="71">
        <v>1.0833333333333333</v>
      </c>
      <c r="J11" s="298">
        <v>10</v>
      </c>
      <c r="K11" s="71">
        <f>HLOOKUP(J11,'Thang luong'!$C$4:$W$10,IF(G11="L5",7,IF(G11="L4",6,IF(G11="L3",5,IF(G11="L2",4,3)))),0)</f>
        <v>25500000</v>
      </c>
      <c r="L11" s="71">
        <f t="shared" si="0"/>
        <v>2134000</v>
      </c>
      <c r="M11" s="70">
        <f t="shared" si="1"/>
        <v>27634000</v>
      </c>
      <c r="N11" s="82">
        <f>HLOOKUP(1,'Thang luong'!$C$4:$W$10,IF(G11="L5",7,IF(G11="L4",6,IF(G11="L3",5,IF(G11="L2",4,3)))),0)</f>
        <v>10200000</v>
      </c>
      <c r="O11" s="82">
        <f>HLOOKUP(10,'Thang luong'!$C$4:$W$10,IF(G11="L5",7,IF(G11="L4",6,IF(G11="L3",5,IF(G11="L2",4,3)))),0)</f>
        <v>25500000</v>
      </c>
      <c r="P11" s="82" t="str">
        <f>IF(H11&gt;O11,"Vượt trần",IF(H11&lt;N11,"Dưới sàn","Trong khung"))</f>
        <v>Vượt trần</v>
      </c>
      <c r="Q11" s="14" t="str">
        <f t="shared" si="2"/>
        <v>Lên ngạch lương, chọn bậc sao cho tổng lương mới &gt;= mức lương hiện tại hoặc tăng số bậc lương của ngạch</v>
      </c>
    </row>
    <row r="12" spans="1:17" s="12" customFormat="1" ht="28.8">
      <c r="A12" s="74">
        <f t="shared" si="3"/>
        <v>8</v>
      </c>
      <c r="B12" s="74"/>
      <c r="C12" s="69">
        <v>44652</v>
      </c>
      <c r="D12" s="173" t="s">
        <v>77</v>
      </c>
      <c r="E12" s="281" t="s">
        <v>171</v>
      </c>
      <c r="F12" s="287" t="s">
        <v>186</v>
      </c>
      <c r="G12" s="289" t="str">
        <f>VLOOKUP(F12,'Xep hang vị trí - ngach luong'!$C$4:$G$37,4,0)</f>
        <v>L1</v>
      </c>
      <c r="H12" s="70">
        <v>18937000</v>
      </c>
      <c r="I12" s="71">
        <v>4</v>
      </c>
      <c r="J12" s="298">
        <v>7</v>
      </c>
      <c r="K12" s="71">
        <f>HLOOKUP(J12,'Thang luong'!$C$4:$W$10,IF(G12="L5",7,IF(G12="L4",6,IF(G12="L3",5,IF(G12="L2",4,3)))),0)</f>
        <v>18800000</v>
      </c>
      <c r="L12" s="71">
        <f t="shared" si="0"/>
        <v>137000</v>
      </c>
      <c r="M12" s="70">
        <f t="shared" si="1"/>
        <v>18937000</v>
      </c>
      <c r="N12" s="82">
        <f>HLOOKUP(1,'Thang luong'!$C$4:$W$10,IF(G12="L5",7,IF(G12="L4",6,IF(G12="L3",5,IF(G12="L2",4,3)))),0)</f>
        <v>10200000</v>
      </c>
      <c r="O12" s="82">
        <f>HLOOKUP(10,'Thang luong'!$C$4:$W$10,IF(G12="L5",7,IF(G12="L4",6,IF(G12="L3",5,IF(G12="L2",4,3)))),0)</f>
        <v>25500000</v>
      </c>
      <c r="P12" s="82" t="str">
        <f>IF(H12&gt;O12,"Vượt trần",IF(H12&lt;N12,"Dưới sàn","Trong khung"))</f>
        <v>Trong khung</v>
      </c>
      <c r="Q12" s="14" t="str">
        <f t="shared" si="2"/>
        <v>Như lương mới</v>
      </c>
    </row>
    <row r="13" spans="1:17" s="12" customFormat="1" ht="14.4">
      <c r="A13" s="74">
        <f t="shared" si="3"/>
        <v>9</v>
      </c>
      <c r="B13" s="74"/>
      <c r="C13" s="69">
        <v>43789</v>
      </c>
      <c r="D13" s="174" t="s">
        <v>75</v>
      </c>
      <c r="E13" s="282" t="s">
        <v>172</v>
      </c>
      <c r="F13" s="287" t="s">
        <v>172</v>
      </c>
      <c r="G13" s="289" t="str">
        <f>VLOOKUP(F13,'Xep hang vị trí - ngach luong'!$C$4:$G$37,4,0)</f>
        <v>L1</v>
      </c>
      <c r="H13" s="70">
        <v>13485000</v>
      </c>
      <c r="I13" s="71">
        <v>6.333333333333333</v>
      </c>
      <c r="J13" s="298">
        <v>3</v>
      </c>
      <c r="K13" s="71">
        <f>HLOOKUP(J13,'Thang luong'!$C$4:$W$10,IF(G13="L5",7,IF(G13="L4",6,IF(G13="L3",5,IF(G13="L2",4,3)))),0)</f>
        <v>12600000</v>
      </c>
      <c r="L13" s="71">
        <f t="shared" si="0"/>
        <v>885000</v>
      </c>
      <c r="M13" s="70">
        <f t="shared" si="1"/>
        <v>13485000</v>
      </c>
      <c r="N13" s="82">
        <f>HLOOKUP(1,'Thang luong'!$C$4:$W$10,IF(G13="L5",7,IF(G13="L4",6,IF(G13="L3",5,IF(G13="L2",4,3)))),0)</f>
        <v>10200000</v>
      </c>
      <c r="O13" s="82">
        <f>HLOOKUP(10,'Thang luong'!$C$4:$W$10,IF(G13="L5",7,IF(G13="L4",6,IF(G13="L3",5,IF(G13="L2",4,3)))),0)</f>
        <v>25500000</v>
      </c>
      <c r="P13" s="82" t="str">
        <f>IF(H13&gt;O13,"Vượt trần",IF(H13&lt;N13,"Dưới sàn","Trong khung"))</f>
        <v>Trong khung</v>
      </c>
      <c r="Q13" s="14" t="str">
        <f t="shared" si="2"/>
        <v>Như lương mới</v>
      </c>
    </row>
    <row r="14" spans="1:17" s="12" customFormat="1" ht="14.4">
      <c r="A14" s="74">
        <f t="shared" si="3"/>
        <v>10</v>
      </c>
      <c r="B14" s="74"/>
      <c r="C14" s="69">
        <v>45026</v>
      </c>
      <c r="D14" s="174" t="s">
        <v>75</v>
      </c>
      <c r="E14" s="287" t="s">
        <v>193</v>
      </c>
      <c r="F14" s="287" t="s">
        <v>193</v>
      </c>
      <c r="G14" s="289" t="str">
        <f>VLOOKUP(F14,'Xep hang vị trí - ngach luong'!$C$4:$G$37,4,0)</f>
        <v>L1</v>
      </c>
      <c r="H14" s="70">
        <v>15323000</v>
      </c>
      <c r="I14" s="71">
        <v>2.9166666666666665</v>
      </c>
      <c r="J14" s="298">
        <v>3</v>
      </c>
      <c r="K14" s="71">
        <f>HLOOKUP(J14,'Thang luong'!$C$4:$W$10,IF(G14="L5",7,IF(G14="L4",6,IF(G14="L3",5,IF(G14="L2",4,3)))),0)</f>
        <v>12600000</v>
      </c>
      <c r="L14" s="71">
        <f t="shared" si="0"/>
        <v>2723000</v>
      </c>
      <c r="M14" s="70">
        <f t="shared" si="1"/>
        <v>15323000</v>
      </c>
      <c r="N14" s="82">
        <f>HLOOKUP(1,'Thang luong'!$C$4:$W$10,IF(G14="L5",7,IF(G14="L4",6,IF(G14="L3",5,IF(G14="L2",4,3)))),0)</f>
        <v>10200000</v>
      </c>
      <c r="O14" s="82">
        <f>HLOOKUP(10,'Thang luong'!$C$4:$W$10,IF(G14="L5",7,IF(G14="L4",6,IF(G14="L3",5,IF(G14="L2",4,3)))),0)</f>
        <v>25500000</v>
      </c>
      <c r="P14" s="82" t="str">
        <f>IF(H14&gt;O14,"Vượt trần",IF(H14&lt;N14,"Dưới sàn","Trong khung"))</f>
        <v>Trong khung</v>
      </c>
      <c r="Q14" s="14" t="str">
        <f t="shared" si="2"/>
        <v>Như lương mới</v>
      </c>
    </row>
    <row r="15" spans="1:17" s="12" customFormat="1" ht="14.4">
      <c r="A15" s="13">
        <f t="shared" si="3"/>
        <v>11</v>
      </c>
      <c r="B15" s="13"/>
      <c r="C15" s="69">
        <v>42801</v>
      </c>
      <c r="D15" s="174" t="s">
        <v>75</v>
      </c>
      <c r="E15" s="282" t="s">
        <v>275</v>
      </c>
      <c r="F15" s="287" t="s">
        <v>201</v>
      </c>
      <c r="G15" s="289" t="str">
        <f>VLOOKUP(F15,'Xep hang vị trí - ngach luong'!$C$4:$G$37,4,0)</f>
        <v>L1</v>
      </c>
      <c r="H15" s="70">
        <v>21093000</v>
      </c>
      <c r="I15" s="71">
        <v>9</v>
      </c>
      <c r="J15" s="298">
        <v>8</v>
      </c>
      <c r="K15" s="71">
        <f>HLOOKUP(J15,'Thang luong'!$C$4:$W$10,IF(G15="L5",7,IF(G15="L4",6,IF(G15="L3",5,IF(G15="L2",4,3)))),0)</f>
        <v>20900000</v>
      </c>
      <c r="L15" s="71">
        <f t="shared" si="0"/>
        <v>193000</v>
      </c>
      <c r="M15" s="70">
        <f t="shared" si="1"/>
        <v>21093000</v>
      </c>
      <c r="N15" s="82">
        <f>HLOOKUP(1,'Thang luong'!$C$4:$W$10,IF(G15="L5",7,IF(G15="L4",6,IF(G15="L3",5,IF(G15="L2",4,3)))),0)</f>
        <v>10200000</v>
      </c>
      <c r="O15" s="82">
        <f>HLOOKUP(10,'Thang luong'!$C$4:$W$10,IF(G15="L5",7,IF(G15="L4",6,IF(G15="L3",5,IF(G15="L2",4,3)))),0)</f>
        <v>25500000</v>
      </c>
      <c r="P15" s="82" t="str">
        <f>IF(H15&gt;O15,"Vượt trần",IF(H15&lt;N15,"Dưới sàn","Trong khung"))</f>
        <v>Trong khung</v>
      </c>
      <c r="Q15" s="14" t="str">
        <f t="shared" si="2"/>
        <v>Như lương mới</v>
      </c>
    </row>
    <row r="16" spans="1:17" s="12" customFormat="1" ht="28.8">
      <c r="A16" s="13">
        <f t="shared" si="3"/>
        <v>12</v>
      </c>
      <c r="B16" s="13"/>
      <c r="C16" s="179">
        <v>46027</v>
      </c>
      <c r="D16" s="174" t="s">
        <v>75</v>
      </c>
      <c r="E16" s="282" t="s">
        <v>275</v>
      </c>
      <c r="F16" s="287" t="s">
        <v>202</v>
      </c>
      <c r="G16" s="289" t="str">
        <f>VLOOKUP(F16,'Xep hang vị trí - ngach luong'!$C$4:$G$37,4,0)</f>
        <v>L1</v>
      </c>
      <c r="H16" s="70">
        <v>15776000</v>
      </c>
      <c r="I16" s="71">
        <v>0.16666666666666666</v>
      </c>
      <c r="J16" s="298">
        <v>5</v>
      </c>
      <c r="K16" s="71">
        <f>HLOOKUP(J16,'Thang luong'!$C$4:$W$10,IF(G16="L5",7,IF(G16="L4",6,IF(G16="L3",5,IF(G16="L2",4,3)))),0)</f>
        <v>15400000</v>
      </c>
      <c r="L16" s="71">
        <f t="shared" si="0"/>
        <v>376000</v>
      </c>
      <c r="M16" s="70">
        <f t="shared" si="1"/>
        <v>15776000</v>
      </c>
      <c r="N16" s="82">
        <f>HLOOKUP(1,'Thang luong'!$C$4:$W$10,IF(G16="L5",7,IF(G16="L4",6,IF(G16="L3",5,IF(G16="L2",4,3)))),0)</f>
        <v>10200000</v>
      </c>
      <c r="O16" s="82">
        <f>HLOOKUP(10,'Thang luong'!$C$4:$W$10,IF(G16="L5",7,IF(G16="L4",6,IF(G16="L3",5,IF(G16="L2",4,3)))),0)</f>
        <v>25500000</v>
      </c>
      <c r="P16" s="82" t="str">
        <f>IF(H16&gt;O16,"Vượt trần",IF(H16&lt;N16,"Dưới sàn","Trong khung"))</f>
        <v>Trong khung</v>
      </c>
      <c r="Q16" s="14" t="str">
        <f t="shared" si="2"/>
        <v>Như lương mới</v>
      </c>
    </row>
    <row r="17" spans="1:17" s="12" customFormat="1" ht="41.4">
      <c r="A17" s="74">
        <f t="shared" si="3"/>
        <v>13</v>
      </c>
      <c r="B17" s="74"/>
      <c r="C17" s="69">
        <v>40231</v>
      </c>
      <c r="D17" s="172" t="s">
        <v>78</v>
      </c>
      <c r="E17" s="280" t="s">
        <v>173</v>
      </c>
      <c r="F17" s="286" t="s">
        <v>183</v>
      </c>
      <c r="G17" s="289" t="str">
        <f>VLOOKUP(F17,'Xep hang vị trí - ngach luong'!$C$4:$G$37,4,0)</f>
        <v>L2</v>
      </c>
      <c r="H17" s="70">
        <v>49658000</v>
      </c>
      <c r="I17" s="71">
        <v>16.083333333333332</v>
      </c>
      <c r="J17" s="298">
        <v>10</v>
      </c>
      <c r="K17" s="71">
        <f>HLOOKUP(J17,'Thang luong'!$C$4:$W$10,IF(G17="L5",7,IF(G17="L4",6,IF(G17="L3",5,IF(G17="L2",4,3)))),0)</f>
        <v>35700000</v>
      </c>
      <c r="L17" s="71">
        <f t="shared" si="0"/>
        <v>13958000</v>
      </c>
      <c r="M17" s="70">
        <f t="shared" si="1"/>
        <v>49658000</v>
      </c>
      <c r="N17" s="82">
        <f>HLOOKUP(1,'Thang luong'!$C$4:$W$10,IF(G17="L5",7,IF(G17="L4",6,IF(G17="L3",5,IF(G17="L2",4,3)))),0)</f>
        <v>14000000</v>
      </c>
      <c r="O17" s="82">
        <f>HLOOKUP(10,'Thang luong'!$C$4:$W$10,IF(G17="L5",7,IF(G17="L4",6,IF(G17="L3",5,IF(G17="L2",4,3)))),0)</f>
        <v>35700000</v>
      </c>
      <c r="P17" s="82" t="str">
        <f>IF(H17&gt;O17,"Vượt trần",IF(H17&lt;N17,"Dưới sàn","Trong khung"))</f>
        <v>Vượt trần</v>
      </c>
      <c r="Q17" s="14" t="str">
        <f t="shared" si="2"/>
        <v>Lên ngạch lương, chọn bậc sao cho tổng lương mới &gt;= mức lương hiện tại hoặc tăng số bậc lương của ngạch</v>
      </c>
    </row>
    <row r="18" spans="1:17" s="12" customFormat="1" ht="14.4">
      <c r="A18" s="74">
        <f t="shared" si="3"/>
        <v>14</v>
      </c>
      <c r="B18" s="74"/>
      <c r="C18" s="76">
        <v>43266</v>
      </c>
      <c r="D18" s="173" t="s">
        <v>77</v>
      </c>
      <c r="E18" s="281" t="s">
        <v>193</v>
      </c>
      <c r="F18" s="287" t="s">
        <v>187</v>
      </c>
      <c r="G18" s="289" t="str">
        <f>VLOOKUP(F18,'Xep hang vị trí - ngach luong'!$C$4:$G$37,4,0)</f>
        <v>L1</v>
      </c>
      <c r="H18" s="70">
        <v>19878000</v>
      </c>
      <c r="I18" s="71">
        <v>7.75</v>
      </c>
      <c r="J18" s="298">
        <v>7</v>
      </c>
      <c r="K18" s="71">
        <f>HLOOKUP(J18,'Thang luong'!$C$4:$W$10,IF(G18="L5",7,IF(G18="L4",6,IF(G18="L3",5,IF(G18="L2",4,3)))),0)</f>
        <v>18800000</v>
      </c>
      <c r="L18" s="71">
        <f t="shared" si="0"/>
        <v>1078000</v>
      </c>
      <c r="M18" s="70">
        <f t="shared" si="1"/>
        <v>19878000</v>
      </c>
      <c r="N18" s="82">
        <f>HLOOKUP(1,'Thang luong'!$C$4:$W$10,IF(G18="L5",7,IF(G18="L4",6,IF(G18="L3",5,IF(G18="L2",4,3)))),0)</f>
        <v>10200000</v>
      </c>
      <c r="O18" s="82">
        <f>HLOOKUP(10,'Thang luong'!$C$4:$W$10,IF(G18="L5",7,IF(G18="L4",6,IF(G18="L3",5,IF(G18="L2",4,3)))),0)</f>
        <v>25500000</v>
      </c>
      <c r="P18" s="82" t="str">
        <f>IF(H18&gt;O18,"Vượt trần",IF(H18&lt;N18,"Dưới sàn","Trong khung"))</f>
        <v>Trong khung</v>
      </c>
      <c r="Q18" s="14" t="str">
        <f t="shared" si="2"/>
        <v>Như lương mới</v>
      </c>
    </row>
    <row r="19" spans="1:17" s="12" customFormat="1" ht="14.4">
      <c r="A19" s="13">
        <f t="shared" si="3"/>
        <v>15</v>
      </c>
      <c r="B19" s="13"/>
      <c r="C19" s="69">
        <v>45709</v>
      </c>
      <c r="D19" s="174" t="s">
        <v>75</v>
      </c>
      <c r="E19" s="282" t="s">
        <v>276</v>
      </c>
      <c r="F19" s="287" t="s">
        <v>203</v>
      </c>
      <c r="G19" s="289" t="str">
        <f>VLOOKUP(F19,'Xep hang vị trí - ngach luong'!$C$4:$G$37,4,0)</f>
        <v>L1</v>
      </c>
      <c r="H19" s="70">
        <v>14240000</v>
      </c>
      <c r="I19" s="71">
        <v>1.0833333333333333</v>
      </c>
      <c r="J19" s="298">
        <v>4</v>
      </c>
      <c r="K19" s="71">
        <f>HLOOKUP(J19,'Thang luong'!$C$4:$W$10,IF(G19="L5",7,IF(G19="L4",6,IF(G19="L3",5,IF(G19="L2",4,3)))),0)</f>
        <v>13900000</v>
      </c>
      <c r="L19" s="71">
        <f t="shared" si="0"/>
        <v>340000</v>
      </c>
      <c r="M19" s="70">
        <f t="shared" si="1"/>
        <v>14240000</v>
      </c>
      <c r="N19" s="82">
        <f>HLOOKUP(1,'Thang luong'!$C$4:$W$10,IF(G19="L5",7,IF(G19="L4",6,IF(G19="L3",5,IF(G19="L2",4,3)))),0)</f>
        <v>10200000</v>
      </c>
      <c r="O19" s="82">
        <f>HLOOKUP(10,'Thang luong'!$C$4:$W$10,IF(G19="L5",7,IF(G19="L4",6,IF(G19="L3",5,IF(G19="L2",4,3)))),0)</f>
        <v>25500000</v>
      </c>
      <c r="P19" s="82" t="str">
        <f>IF(H19&gt;O19,"Vượt trần",IF(H19&lt;N19,"Dưới sàn","Trong khung"))</f>
        <v>Trong khung</v>
      </c>
      <c r="Q19" s="14" t="str">
        <f t="shared" si="2"/>
        <v>Như lương mới</v>
      </c>
    </row>
    <row r="20" spans="1:17" s="12" customFormat="1" ht="41.4">
      <c r="A20" s="13">
        <f t="shared" si="3"/>
        <v>16</v>
      </c>
      <c r="B20" s="13"/>
      <c r="C20" s="69">
        <v>39570</v>
      </c>
      <c r="D20" s="175" t="s">
        <v>78</v>
      </c>
      <c r="E20" s="175" t="s">
        <v>276</v>
      </c>
      <c r="F20" s="286" t="s">
        <v>185</v>
      </c>
      <c r="G20" s="289" t="str">
        <f>VLOOKUP(F20,'Xep hang vị trí - ngach luong'!$C$4:$G$37,4,0)</f>
        <v>L1</v>
      </c>
      <c r="H20" s="70">
        <v>45925000</v>
      </c>
      <c r="I20" s="71">
        <v>17.833333333333332</v>
      </c>
      <c r="J20" s="298">
        <v>10</v>
      </c>
      <c r="K20" s="71">
        <f>HLOOKUP(J20,'Thang luong'!$C$4:$W$10,IF(G20="L5",7,IF(G20="L4",6,IF(G20="L3",5,IF(G20="L2",4,3)))),0)</f>
        <v>25500000</v>
      </c>
      <c r="L20" s="71">
        <f t="shared" si="0"/>
        <v>20425000</v>
      </c>
      <c r="M20" s="70">
        <f t="shared" si="1"/>
        <v>45925000</v>
      </c>
      <c r="N20" s="82">
        <f>HLOOKUP(1,'Thang luong'!$C$4:$W$10,IF(G20="L5",7,IF(G20="L4",6,IF(G20="L3",5,IF(G20="L2",4,3)))),0)</f>
        <v>10200000</v>
      </c>
      <c r="O20" s="82">
        <f>HLOOKUP(10,'Thang luong'!$C$4:$W$10,IF(G20="L5",7,IF(G20="L4",6,IF(G20="L3",5,IF(G20="L2",4,3)))),0)</f>
        <v>25500000</v>
      </c>
      <c r="P20" s="82" t="str">
        <f>IF(H20&gt;O20,"Vượt trần",IF(H20&lt;N20,"Dưới sàn","Trong khung"))</f>
        <v>Vượt trần</v>
      </c>
      <c r="Q20" s="14" t="str">
        <f t="shared" si="2"/>
        <v>Lên ngạch lương, chọn bậc sao cho tổng lương mới &gt;= mức lương hiện tại hoặc tăng số bậc lương của ngạch</v>
      </c>
    </row>
  </sheetData>
  <mergeCells count="10">
    <mergeCell ref="E2:G2"/>
    <mergeCell ref="N2:O2"/>
    <mergeCell ref="J2:M2"/>
    <mergeCell ref="Q2:Q3"/>
    <mergeCell ref="A2:A3"/>
    <mergeCell ref="B2:B3"/>
    <mergeCell ref="D2:D3"/>
    <mergeCell ref="H2:H3"/>
    <mergeCell ref="I2:I3"/>
    <mergeCell ref="P2:P3"/>
  </mergeCells>
  <pageMargins left="0.2" right="0.2" top="0.5" bottom="0.25" header="0.3" footer="0.3"/>
  <pageSetup paperSize="9" scale="53" orientation="landscape" r:id="rId1"/>
  <rowBreaks count="1" manualBreakCount="1">
    <brk id="13" max="20"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7" sqref="R7"/>
    </sheetView>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M433"/>
  <sheetViews>
    <sheetView showGridLines="0" zoomScale="70" zoomScaleNormal="70" zoomScaleSheetLayoutView="75" zoomScalePageLayoutView="80" workbookViewId="0">
      <pane xSplit="1" ySplit="1" topLeftCell="B2" activePane="bottomRight" state="frozen"/>
      <selection pane="topRight" activeCell="D1" sqref="D1"/>
      <selection pane="bottomLeft" activeCell="A4" sqref="A4"/>
      <selection pane="bottomRight" activeCell="C20" sqref="C20:C23"/>
    </sheetView>
  </sheetViews>
  <sheetFormatPr defaultColWidth="9.109375" defaultRowHeight="16.8"/>
  <cols>
    <col min="1" max="1" width="3.44140625" style="9" customWidth="1"/>
    <col min="2" max="2" width="12.33203125" style="9" customWidth="1"/>
    <col min="3" max="3" width="32.33203125" style="9" customWidth="1"/>
    <col min="4" max="4" width="57" style="9" customWidth="1"/>
    <col min="5" max="5" width="9.109375" style="9" customWidth="1"/>
    <col min="6" max="6" width="9.109375" style="9"/>
    <col min="7" max="7" width="14.6640625" style="9" customWidth="1"/>
    <col min="8" max="8" width="19.6640625" style="9" bestFit="1" customWidth="1"/>
    <col min="9" max="9" width="83.5546875" style="9" customWidth="1"/>
    <col min="10" max="16384" width="9.109375" style="9"/>
  </cols>
  <sheetData>
    <row r="1" spans="2:13" ht="18" hidden="1" customHeight="1">
      <c r="F1" s="10"/>
      <c r="G1" s="10"/>
      <c r="H1" s="10"/>
      <c r="I1" s="10"/>
      <c r="J1" s="10"/>
      <c r="K1" s="10"/>
      <c r="L1" s="10"/>
      <c r="M1" s="10"/>
    </row>
    <row r="2" spans="2:13" ht="43.5" customHeight="1">
      <c r="B2" s="207" t="s">
        <v>233</v>
      </c>
      <c r="C2" s="207"/>
      <c r="D2" s="207"/>
      <c r="E2" s="112"/>
      <c r="F2" s="10"/>
      <c r="G2" s="10"/>
      <c r="H2" s="10"/>
      <c r="I2" s="10"/>
      <c r="J2" s="10"/>
      <c r="K2" s="10"/>
      <c r="L2" s="10"/>
      <c r="M2" s="10"/>
    </row>
    <row r="3" spans="2:13" ht="24.75" customHeight="1">
      <c r="B3" s="115"/>
      <c r="C3" s="115"/>
      <c r="D3" s="115"/>
      <c r="F3" s="10"/>
      <c r="G3" s="10"/>
      <c r="H3" s="10"/>
      <c r="I3" s="10"/>
      <c r="J3" s="10"/>
      <c r="K3" s="10"/>
      <c r="L3" s="10"/>
      <c r="M3" s="10"/>
    </row>
    <row r="4" spans="2:13" ht="16.5" customHeight="1">
      <c r="B4" s="206" t="s">
        <v>234</v>
      </c>
      <c r="C4" s="206"/>
      <c r="F4" s="10"/>
      <c r="G4" s="10"/>
      <c r="H4" s="10"/>
      <c r="I4" s="10"/>
      <c r="J4" s="10"/>
      <c r="K4" s="10"/>
      <c r="L4" s="10"/>
      <c r="M4" s="10"/>
    </row>
    <row r="5" spans="2:13" ht="16.5" customHeight="1" thickBot="1">
      <c r="B5" s="115"/>
      <c r="C5" s="115"/>
      <c r="F5" s="10"/>
      <c r="G5" s="10"/>
      <c r="H5" s="10"/>
      <c r="I5" s="10"/>
      <c r="J5" s="10"/>
      <c r="K5" s="10"/>
      <c r="L5" s="10"/>
      <c r="M5" s="10"/>
    </row>
    <row r="6" spans="2:13" ht="60" customHeight="1">
      <c r="B6" s="66" t="s">
        <v>224</v>
      </c>
      <c r="C6" s="110" t="s">
        <v>235</v>
      </c>
      <c r="F6" s="10"/>
      <c r="G6" s="10"/>
      <c r="H6" s="10"/>
      <c r="I6" s="10"/>
      <c r="J6" s="10"/>
      <c r="K6" s="10"/>
      <c r="L6" s="10"/>
      <c r="M6" s="10"/>
    </row>
    <row r="7" spans="2:13" ht="33.75" customHeight="1">
      <c r="B7" s="15">
        <v>1</v>
      </c>
      <c r="C7" s="116" t="s">
        <v>81</v>
      </c>
      <c r="F7" s="10"/>
      <c r="G7" s="10"/>
      <c r="H7" s="10"/>
      <c r="I7" s="10"/>
      <c r="J7" s="10"/>
      <c r="K7" s="10"/>
      <c r="L7" s="10"/>
      <c r="M7" s="10"/>
    </row>
    <row r="8" spans="2:13" ht="33.75" customHeight="1">
      <c r="B8" s="15">
        <v>2</v>
      </c>
      <c r="C8" s="117" t="s">
        <v>80</v>
      </c>
      <c r="F8" s="10"/>
      <c r="G8" s="10"/>
      <c r="H8" s="10"/>
      <c r="I8" s="10"/>
      <c r="J8" s="10"/>
      <c r="K8" s="10"/>
      <c r="L8" s="10"/>
      <c r="M8" s="10"/>
    </row>
    <row r="9" spans="2:13" ht="33.75" customHeight="1">
      <c r="B9" s="15">
        <v>3</v>
      </c>
      <c r="C9" s="116" t="s">
        <v>79</v>
      </c>
      <c r="F9" s="10"/>
      <c r="G9" s="10"/>
      <c r="H9" s="10"/>
      <c r="I9" s="10"/>
      <c r="J9" s="10"/>
      <c r="K9" s="10"/>
      <c r="L9" s="10"/>
      <c r="M9" s="10"/>
    </row>
    <row r="10" spans="2:13" ht="33.75" customHeight="1">
      <c r="B10" s="15">
        <v>4</v>
      </c>
      <c r="C10" s="117" t="s">
        <v>78</v>
      </c>
      <c r="F10" s="10"/>
      <c r="G10" s="10"/>
      <c r="H10" s="10"/>
      <c r="I10" s="10"/>
      <c r="J10" s="10"/>
      <c r="K10" s="10"/>
      <c r="L10" s="10"/>
      <c r="M10" s="10"/>
    </row>
    <row r="11" spans="2:13" ht="33.75" customHeight="1">
      <c r="B11" s="15">
        <v>5</v>
      </c>
      <c r="C11" s="116" t="s">
        <v>77</v>
      </c>
      <c r="F11" s="10"/>
      <c r="G11" s="10"/>
      <c r="H11" s="10"/>
      <c r="I11" s="10"/>
      <c r="J11" s="10"/>
      <c r="K11" s="10"/>
      <c r="L11" s="10"/>
      <c r="M11" s="10"/>
    </row>
    <row r="12" spans="2:13" ht="33.75" customHeight="1" thickBot="1">
      <c r="B12" s="16">
        <v>6</v>
      </c>
      <c r="C12" s="67" t="s">
        <v>75</v>
      </c>
      <c r="F12" s="10"/>
      <c r="G12" s="10"/>
      <c r="H12" s="10"/>
      <c r="I12" s="10"/>
      <c r="J12" s="10"/>
      <c r="K12" s="10"/>
      <c r="L12" s="10"/>
      <c r="M12" s="10"/>
    </row>
    <row r="13" spans="2:13" ht="17.399999999999999" customHeight="1">
      <c r="B13" s="118"/>
      <c r="C13" s="118"/>
      <c r="F13" s="10"/>
      <c r="G13" s="10"/>
      <c r="H13" s="10"/>
      <c r="I13" s="10"/>
      <c r="J13" s="10"/>
      <c r="K13" s="10"/>
      <c r="L13" s="10"/>
      <c r="M13" s="10"/>
    </row>
    <row r="14" spans="2:13" ht="15" customHeight="1">
      <c r="B14" s="206" t="s">
        <v>56</v>
      </c>
      <c r="C14" s="206"/>
      <c r="F14" s="10"/>
      <c r="G14" s="10"/>
      <c r="H14" s="10"/>
      <c r="I14" s="10"/>
      <c r="J14" s="10"/>
      <c r="K14" s="10"/>
      <c r="L14" s="10"/>
      <c r="M14" s="10"/>
    </row>
    <row r="15" spans="2:13" ht="15" customHeight="1" thickBot="1">
      <c r="B15" s="115"/>
      <c r="C15" s="115"/>
      <c r="F15" s="10"/>
      <c r="G15" s="10"/>
      <c r="H15" s="10"/>
      <c r="I15" s="10"/>
      <c r="J15" s="10"/>
      <c r="K15" s="10"/>
      <c r="L15" s="10"/>
      <c r="M15" s="10"/>
    </row>
    <row r="16" spans="2:13" ht="34.200000000000003" thickBot="1">
      <c r="B16" s="134" t="s">
        <v>224</v>
      </c>
      <c r="C16" s="110" t="s">
        <v>236</v>
      </c>
      <c r="D16" s="119" t="s">
        <v>235</v>
      </c>
      <c r="F16" s="10"/>
      <c r="G16" s="10"/>
      <c r="H16" s="10"/>
      <c r="I16" s="10"/>
      <c r="J16" s="10"/>
      <c r="K16" s="10"/>
      <c r="L16" s="10"/>
      <c r="M16" s="10"/>
    </row>
    <row r="17" spans="2:13" ht="34.5" customHeight="1">
      <c r="B17" s="135">
        <v>1</v>
      </c>
      <c r="C17" s="204" t="s">
        <v>83</v>
      </c>
      <c r="D17" s="120" t="s">
        <v>81</v>
      </c>
      <c r="F17" s="10"/>
      <c r="G17" s="10"/>
      <c r="H17" s="10"/>
      <c r="I17" s="10"/>
      <c r="J17" s="10"/>
      <c r="K17" s="10"/>
      <c r="L17" s="10"/>
      <c r="M17" s="10"/>
    </row>
    <row r="18" spans="2:13" ht="34.5" customHeight="1" thickBot="1">
      <c r="B18" s="135">
        <v>2</v>
      </c>
      <c r="C18" s="205"/>
      <c r="D18" s="117" t="s">
        <v>80</v>
      </c>
      <c r="F18" s="10"/>
      <c r="G18" s="10"/>
      <c r="H18" s="10"/>
      <c r="I18" s="10"/>
      <c r="J18" s="10"/>
      <c r="K18" s="10"/>
      <c r="L18" s="10"/>
      <c r="M18" s="10"/>
    </row>
    <row r="19" spans="2:13" ht="34.5" customHeight="1" thickBot="1">
      <c r="B19" s="135">
        <v>3</v>
      </c>
      <c r="C19" s="121" t="s">
        <v>79</v>
      </c>
      <c r="D19" s="122" t="s">
        <v>79</v>
      </c>
      <c r="F19" s="10"/>
      <c r="G19" s="10"/>
      <c r="H19" s="10"/>
      <c r="I19" s="10"/>
      <c r="J19" s="10"/>
      <c r="K19" s="10"/>
      <c r="L19" s="10"/>
      <c r="M19" s="10"/>
    </row>
    <row r="20" spans="2:13" ht="34.5" customHeight="1">
      <c r="B20" s="135">
        <v>4</v>
      </c>
      <c r="C20" s="202" t="s">
        <v>82</v>
      </c>
      <c r="D20" s="123" t="s">
        <v>78</v>
      </c>
      <c r="F20" s="10"/>
      <c r="G20" s="10"/>
      <c r="H20" s="10"/>
      <c r="I20" s="10"/>
      <c r="J20" s="10"/>
      <c r="K20" s="10"/>
      <c r="L20" s="10"/>
      <c r="M20" s="10"/>
    </row>
    <row r="21" spans="2:13" ht="34.5" customHeight="1" thickBot="1">
      <c r="B21" s="135">
        <v>5</v>
      </c>
      <c r="C21" s="203"/>
      <c r="D21" s="116" t="s">
        <v>77</v>
      </c>
      <c r="F21" s="10"/>
      <c r="G21" s="10"/>
      <c r="H21" s="10"/>
      <c r="I21" s="10"/>
      <c r="J21" s="10"/>
      <c r="K21" s="10"/>
      <c r="L21" s="10"/>
      <c r="M21" s="10"/>
    </row>
    <row r="22" spans="2:13" ht="34.5" customHeight="1">
      <c r="B22" s="135">
        <v>6</v>
      </c>
      <c r="C22" s="214" t="s">
        <v>75</v>
      </c>
      <c r="D22" s="124" t="s">
        <v>164</v>
      </c>
      <c r="F22" s="10"/>
      <c r="G22" s="10"/>
      <c r="H22" s="10"/>
      <c r="I22" s="10"/>
      <c r="J22" s="10"/>
      <c r="K22" s="10"/>
      <c r="L22" s="10"/>
      <c r="M22" s="10"/>
    </row>
    <row r="23" spans="2:13" ht="34.5" customHeight="1" thickBot="1">
      <c r="B23" s="135">
        <v>7</v>
      </c>
      <c r="C23" s="215"/>
      <c r="D23" s="125" t="s">
        <v>75</v>
      </c>
      <c r="F23" s="10"/>
      <c r="G23" s="10"/>
      <c r="H23" s="10"/>
      <c r="I23" s="10"/>
      <c r="J23" s="10"/>
      <c r="K23" s="10"/>
      <c r="L23" s="10"/>
      <c r="M23" s="10"/>
    </row>
    <row r="24" spans="2:13">
      <c r="F24" s="10"/>
      <c r="G24" s="10"/>
      <c r="H24" s="10"/>
      <c r="I24" s="10"/>
      <c r="J24" s="10"/>
      <c r="K24" s="10"/>
      <c r="L24" s="10"/>
      <c r="M24" s="10"/>
    </row>
    <row r="25" spans="2:13">
      <c r="F25" s="10"/>
      <c r="G25" s="10"/>
      <c r="H25" s="10"/>
      <c r="I25" s="10"/>
      <c r="J25" s="10"/>
      <c r="K25" s="10"/>
      <c r="L25" s="10"/>
      <c r="M25" s="10"/>
    </row>
    <row r="26" spans="2:13" s="126" customFormat="1" ht="31.5" customHeight="1">
      <c r="B26" s="208" t="s">
        <v>237</v>
      </c>
      <c r="C26" s="208"/>
      <c r="D26" s="208"/>
      <c r="F26" s="127"/>
      <c r="G26" s="127"/>
      <c r="H26" s="127"/>
      <c r="I26" s="127"/>
      <c r="J26" s="127"/>
      <c r="K26" s="127"/>
      <c r="L26" s="127"/>
      <c r="M26" s="127"/>
    </row>
    <row r="27" spans="2:13" s="126" customFormat="1" ht="31.5" customHeight="1">
      <c r="B27" s="216" t="s">
        <v>57</v>
      </c>
      <c r="C27" s="216"/>
      <c r="D27" s="216"/>
      <c r="F27" s="127"/>
      <c r="G27" s="127"/>
      <c r="H27" s="127"/>
      <c r="I27" s="127"/>
      <c r="J27" s="127"/>
      <c r="K27" s="127"/>
      <c r="L27" s="127"/>
      <c r="M27" s="127"/>
    </row>
    <row r="28" spans="2:13" s="126" customFormat="1" ht="22.8">
      <c r="B28" s="128"/>
      <c r="C28" s="128"/>
      <c r="D28" s="128"/>
      <c r="F28" s="127"/>
      <c r="G28" s="127"/>
      <c r="H28" s="127"/>
      <c r="I28" s="127"/>
      <c r="J28" s="127"/>
      <c r="K28" s="127"/>
      <c r="L28" s="127"/>
      <c r="M28" s="127"/>
    </row>
    <row r="29" spans="2:13" s="126" customFormat="1" ht="23.4" thickBot="1">
      <c r="B29" s="213" t="s">
        <v>238</v>
      </c>
      <c r="C29" s="213"/>
      <c r="D29" s="128"/>
      <c r="F29" s="127"/>
      <c r="G29" s="127"/>
      <c r="H29" s="127"/>
      <c r="I29" s="127"/>
      <c r="J29" s="127"/>
      <c r="K29" s="127"/>
      <c r="L29" s="127"/>
      <c r="M29" s="127"/>
    </row>
    <row r="30" spans="2:13" s="126" customFormat="1" ht="34.200000000000003" thickBot="1">
      <c r="B30" s="66" t="s">
        <v>224</v>
      </c>
      <c r="C30" s="110" t="s">
        <v>236</v>
      </c>
      <c r="D30" s="119" t="s">
        <v>235</v>
      </c>
      <c r="F30" s="127"/>
      <c r="G30" s="127"/>
      <c r="H30" s="127"/>
      <c r="I30" s="127"/>
      <c r="J30" s="127"/>
      <c r="K30" s="127"/>
      <c r="L30" s="127"/>
      <c r="M30" s="127"/>
    </row>
    <row r="31" spans="2:13" s="126" customFormat="1" ht="59.25" customHeight="1">
      <c r="B31" s="129" t="s">
        <v>241</v>
      </c>
      <c r="C31" s="209" t="s">
        <v>75</v>
      </c>
      <c r="D31" s="130" t="s">
        <v>239</v>
      </c>
      <c r="F31" s="127"/>
      <c r="G31" s="127"/>
      <c r="H31" s="127"/>
      <c r="I31" s="127"/>
      <c r="J31" s="127"/>
      <c r="K31" s="127"/>
      <c r="L31" s="127"/>
      <c r="M31" s="127"/>
    </row>
    <row r="32" spans="2:13" s="126" customFormat="1" ht="59.25" customHeight="1">
      <c r="B32" s="129" t="s">
        <v>242</v>
      </c>
      <c r="C32" s="209"/>
      <c r="D32" s="130" t="s">
        <v>240</v>
      </c>
      <c r="F32" s="127"/>
      <c r="G32" s="127"/>
      <c r="H32" s="127"/>
      <c r="I32" s="127"/>
      <c r="J32" s="127"/>
      <c r="K32" s="127"/>
      <c r="L32" s="127"/>
      <c r="M32" s="127"/>
    </row>
    <row r="33" spans="2:13" s="126" customFormat="1" ht="46.5" customHeight="1">
      <c r="B33" s="129" t="s">
        <v>243</v>
      </c>
      <c r="C33" s="210" t="s">
        <v>82</v>
      </c>
      <c r="D33" s="130" t="s">
        <v>248</v>
      </c>
      <c r="F33" s="127"/>
      <c r="G33" s="127"/>
      <c r="H33" s="127"/>
      <c r="I33" s="127"/>
      <c r="J33" s="127"/>
      <c r="K33" s="127"/>
      <c r="L33" s="127"/>
      <c r="M33" s="127"/>
    </row>
    <row r="34" spans="2:13" s="126" customFormat="1" ht="59.25" customHeight="1">
      <c r="B34" s="129" t="s">
        <v>244</v>
      </c>
      <c r="C34" s="210"/>
      <c r="D34" s="130" t="s">
        <v>249</v>
      </c>
      <c r="F34" s="127"/>
      <c r="G34" s="127"/>
      <c r="H34" s="127"/>
      <c r="I34" s="127"/>
      <c r="J34" s="127"/>
      <c r="K34" s="127"/>
      <c r="L34" s="127"/>
      <c r="M34" s="127"/>
    </row>
    <row r="35" spans="2:13" s="126" customFormat="1" ht="59.25" customHeight="1">
      <c r="B35" s="129" t="s">
        <v>245</v>
      </c>
      <c r="C35" s="131" t="s">
        <v>79</v>
      </c>
      <c r="D35" s="130" t="s">
        <v>250</v>
      </c>
      <c r="F35" s="127"/>
      <c r="G35" s="127"/>
      <c r="H35" s="127"/>
      <c r="I35" s="127"/>
      <c r="J35" s="127"/>
      <c r="K35" s="127"/>
      <c r="L35" s="127"/>
      <c r="M35" s="127"/>
    </row>
    <row r="36" spans="2:13" s="126" customFormat="1" ht="59.25" customHeight="1">
      <c r="B36" s="129" t="s">
        <v>246</v>
      </c>
      <c r="C36" s="211" t="s">
        <v>83</v>
      </c>
      <c r="D36" s="130" t="s">
        <v>251</v>
      </c>
      <c r="F36" s="127"/>
      <c r="G36" s="127"/>
      <c r="H36" s="127"/>
      <c r="I36" s="127"/>
      <c r="J36" s="127"/>
      <c r="K36" s="127"/>
      <c r="L36" s="127"/>
      <c r="M36" s="127"/>
    </row>
    <row r="37" spans="2:13" s="126" customFormat="1" ht="59.25" customHeight="1" thickBot="1">
      <c r="B37" s="132" t="s">
        <v>247</v>
      </c>
      <c r="C37" s="212"/>
      <c r="D37" s="133" t="s">
        <v>252</v>
      </c>
      <c r="F37" s="127"/>
      <c r="G37" s="127"/>
      <c r="H37" s="127"/>
      <c r="I37" s="127"/>
      <c r="J37" s="127"/>
      <c r="K37" s="127"/>
      <c r="L37" s="127"/>
      <c r="M37" s="127"/>
    </row>
    <row r="38" spans="2:13" s="126" customFormat="1" ht="22.8">
      <c r="B38" s="128"/>
      <c r="C38" s="128"/>
      <c r="D38" s="128"/>
      <c r="F38" s="127"/>
      <c r="G38" s="127"/>
      <c r="H38" s="127"/>
      <c r="I38" s="127"/>
      <c r="J38" s="127"/>
      <c r="K38" s="127"/>
      <c r="L38" s="127"/>
      <c r="M38" s="127"/>
    </row>
    <row r="39" spans="2:13" ht="19.2">
      <c r="B39" s="128"/>
      <c r="C39" s="128"/>
      <c r="D39" s="128"/>
      <c r="F39" s="10"/>
      <c r="G39" s="10"/>
      <c r="H39" s="10"/>
      <c r="I39" s="10"/>
      <c r="J39" s="10"/>
      <c r="K39" s="10"/>
      <c r="L39" s="10"/>
      <c r="M39" s="10"/>
    </row>
    <row r="40" spans="2:13" ht="19.2">
      <c r="B40" s="128"/>
      <c r="C40" s="128"/>
      <c r="D40" s="128"/>
      <c r="F40" s="10"/>
      <c r="G40" s="10"/>
      <c r="H40" s="10"/>
      <c r="I40" s="10"/>
      <c r="J40" s="10"/>
      <c r="K40" s="10"/>
      <c r="L40" s="10"/>
      <c r="M40" s="10"/>
    </row>
    <row r="41" spans="2:13" ht="19.2">
      <c r="B41" s="128"/>
      <c r="C41" s="128"/>
      <c r="D41" s="128"/>
      <c r="F41" s="10"/>
      <c r="G41" s="10"/>
      <c r="H41" s="10"/>
      <c r="I41" s="10"/>
      <c r="J41" s="10"/>
      <c r="K41" s="10"/>
      <c r="L41" s="10"/>
      <c r="M41" s="10"/>
    </row>
    <row r="42" spans="2:13" ht="19.2">
      <c r="B42" s="128"/>
      <c r="C42" s="128"/>
      <c r="D42" s="128"/>
      <c r="F42" s="10"/>
      <c r="G42" s="10"/>
      <c r="H42" s="10"/>
      <c r="I42" s="10"/>
      <c r="J42" s="10"/>
      <c r="K42" s="10"/>
      <c r="L42" s="10"/>
      <c r="M42" s="10"/>
    </row>
    <row r="43" spans="2:13" ht="19.2">
      <c r="B43" s="128"/>
      <c r="C43" s="128"/>
      <c r="D43" s="128"/>
      <c r="F43" s="10"/>
      <c r="G43" s="10"/>
      <c r="H43" s="10"/>
      <c r="I43" s="10"/>
      <c r="J43" s="10"/>
      <c r="K43" s="10"/>
      <c r="L43" s="10"/>
      <c r="M43" s="10"/>
    </row>
    <row r="44" spans="2:13" ht="19.2">
      <c r="B44" s="128"/>
      <c r="C44" s="128"/>
      <c r="D44" s="128"/>
      <c r="F44" s="10"/>
      <c r="G44" s="10"/>
      <c r="H44" s="10"/>
      <c r="I44" s="10"/>
      <c r="J44" s="10"/>
      <c r="K44" s="10"/>
      <c r="L44" s="10"/>
      <c r="M44" s="10"/>
    </row>
    <row r="45" spans="2:13" ht="19.2">
      <c r="B45" s="128"/>
      <c r="C45" s="128"/>
      <c r="D45" s="128"/>
      <c r="F45" s="10"/>
      <c r="G45" s="10"/>
      <c r="H45" s="10"/>
      <c r="I45" s="10"/>
      <c r="J45" s="10"/>
      <c r="K45" s="10"/>
      <c r="L45" s="10"/>
      <c r="M45" s="10"/>
    </row>
    <row r="46" spans="2:13" ht="19.2">
      <c r="B46" s="128"/>
      <c r="C46" s="128"/>
      <c r="D46" s="128"/>
      <c r="F46" s="10"/>
      <c r="G46" s="10"/>
      <c r="H46" s="10"/>
      <c r="I46" s="10"/>
      <c r="J46" s="10"/>
      <c r="K46" s="10"/>
      <c r="L46" s="10"/>
      <c r="M46" s="10"/>
    </row>
    <row r="47" spans="2:13" ht="19.2">
      <c r="B47" s="128"/>
      <c r="C47" s="128"/>
      <c r="D47" s="128"/>
      <c r="F47" s="10"/>
      <c r="G47" s="10"/>
      <c r="H47" s="10"/>
      <c r="I47" s="10"/>
      <c r="J47" s="10"/>
      <c r="K47" s="10"/>
      <c r="L47" s="10"/>
      <c r="M47" s="10"/>
    </row>
    <row r="48" spans="2:13" ht="19.2">
      <c r="B48" s="128"/>
      <c r="C48" s="128"/>
      <c r="D48" s="128"/>
      <c r="F48" s="10"/>
      <c r="G48" s="10"/>
      <c r="H48" s="10"/>
      <c r="I48" s="10"/>
      <c r="J48" s="10"/>
      <c r="K48" s="10"/>
      <c r="L48" s="10"/>
      <c r="M48" s="10"/>
    </row>
    <row r="49" spans="2:13" ht="19.2">
      <c r="B49" s="128"/>
      <c r="C49" s="128"/>
      <c r="D49" s="128"/>
      <c r="F49" s="10"/>
      <c r="G49" s="10"/>
      <c r="H49" s="10"/>
      <c r="I49" s="10"/>
      <c r="J49" s="10"/>
      <c r="K49" s="10"/>
      <c r="L49" s="10"/>
      <c r="M49" s="10"/>
    </row>
    <row r="50" spans="2:13" ht="19.2">
      <c r="B50" s="128"/>
      <c r="C50" s="128"/>
      <c r="D50" s="128"/>
      <c r="F50" s="10"/>
      <c r="G50" s="10"/>
      <c r="H50" s="10"/>
      <c r="I50" s="10"/>
      <c r="J50" s="10"/>
      <c r="K50" s="10"/>
      <c r="L50" s="10"/>
      <c r="M50" s="10"/>
    </row>
    <row r="51" spans="2:13" ht="19.2">
      <c r="B51" s="128"/>
      <c r="C51" s="128"/>
      <c r="D51" s="128"/>
      <c r="F51" s="10"/>
      <c r="G51" s="10"/>
      <c r="H51" s="10"/>
      <c r="I51" s="10"/>
      <c r="J51" s="10"/>
      <c r="K51" s="10"/>
      <c r="L51" s="10"/>
      <c r="M51" s="10"/>
    </row>
    <row r="52" spans="2:13" ht="19.2">
      <c r="B52" s="128"/>
      <c r="C52" s="128"/>
      <c r="D52" s="128"/>
      <c r="F52" s="10"/>
      <c r="G52" s="10"/>
      <c r="H52" s="10"/>
      <c r="I52" s="10"/>
      <c r="J52" s="10"/>
      <c r="K52" s="10"/>
      <c r="L52" s="10"/>
      <c r="M52" s="10"/>
    </row>
    <row r="53" spans="2:13" ht="19.2">
      <c r="B53" s="128"/>
      <c r="C53" s="128"/>
      <c r="D53" s="128"/>
      <c r="F53" s="10"/>
      <c r="G53" s="10"/>
      <c r="H53" s="10"/>
      <c r="I53" s="10"/>
      <c r="J53" s="10"/>
      <c r="K53" s="10"/>
      <c r="L53" s="10"/>
      <c r="M53" s="10"/>
    </row>
    <row r="54" spans="2:13" ht="19.2">
      <c r="B54" s="128"/>
      <c r="C54" s="128"/>
      <c r="D54" s="128"/>
      <c r="F54" s="10"/>
      <c r="G54" s="10"/>
      <c r="H54" s="10"/>
      <c r="I54" s="10"/>
      <c r="J54" s="10"/>
      <c r="K54" s="10"/>
      <c r="L54" s="10"/>
      <c r="M54" s="10"/>
    </row>
    <row r="55" spans="2:13" ht="19.2">
      <c r="B55" s="128"/>
      <c r="C55" s="128"/>
      <c r="D55" s="128"/>
      <c r="F55" s="10"/>
      <c r="G55" s="10"/>
      <c r="H55" s="10"/>
      <c r="I55" s="10"/>
      <c r="J55" s="10"/>
      <c r="K55" s="10"/>
      <c r="L55" s="10"/>
      <c r="M55" s="10"/>
    </row>
    <row r="56" spans="2:13" ht="19.2">
      <c r="B56" s="128"/>
      <c r="C56" s="128"/>
      <c r="D56" s="128"/>
      <c r="F56" s="10"/>
      <c r="G56" s="10"/>
      <c r="H56" s="10"/>
      <c r="I56" s="10"/>
      <c r="J56" s="10"/>
      <c r="K56" s="10"/>
      <c r="L56" s="10"/>
      <c r="M56" s="10"/>
    </row>
    <row r="57" spans="2:13" ht="19.2">
      <c r="B57" s="128"/>
      <c r="C57" s="128"/>
      <c r="D57" s="128"/>
      <c r="F57" s="10"/>
      <c r="G57" s="10"/>
      <c r="H57" s="10"/>
      <c r="I57" s="10"/>
      <c r="J57" s="10"/>
      <c r="K57" s="10"/>
      <c r="L57" s="10"/>
      <c r="M57" s="10"/>
    </row>
    <row r="58" spans="2:13" ht="19.2">
      <c r="B58" s="128"/>
      <c r="C58" s="128"/>
      <c r="D58" s="128"/>
      <c r="F58" s="10"/>
      <c r="G58" s="10"/>
      <c r="H58" s="10"/>
      <c r="I58" s="10"/>
      <c r="J58" s="10"/>
      <c r="K58" s="10"/>
      <c r="L58" s="10"/>
      <c r="M58" s="10"/>
    </row>
    <row r="59" spans="2:13" ht="19.2">
      <c r="B59" s="128"/>
      <c r="C59" s="128"/>
      <c r="D59" s="128"/>
      <c r="F59" s="10"/>
      <c r="G59" s="10"/>
      <c r="H59" s="10"/>
      <c r="I59" s="10"/>
      <c r="J59" s="10"/>
      <c r="K59" s="10"/>
      <c r="L59" s="10"/>
      <c r="M59" s="10"/>
    </row>
    <row r="60" spans="2:13" ht="19.2">
      <c r="B60" s="128"/>
      <c r="C60" s="128"/>
      <c r="D60" s="128"/>
      <c r="F60" s="10"/>
      <c r="G60" s="10"/>
      <c r="H60" s="10"/>
      <c r="I60" s="10"/>
      <c r="J60" s="10"/>
      <c r="K60" s="10"/>
      <c r="L60" s="10"/>
      <c r="M60" s="10"/>
    </row>
    <row r="61" spans="2:13" ht="19.2">
      <c r="B61" s="128"/>
      <c r="C61" s="128"/>
      <c r="D61" s="128"/>
      <c r="F61" s="10"/>
      <c r="G61" s="10"/>
      <c r="H61" s="10"/>
      <c r="I61" s="10"/>
      <c r="J61" s="10"/>
      <c r="K61" s="10"/>
      <c r="L61" s="10"/>
      <c r="M61" s="10"/>
    </row>
    <row r="62" spans="2:13" ht="19.2">
      <c r="B62" s="128"/>
      <c r="C62" s="128"/>
      <c r="D62" s="128"/>
      <c r="F62" s="10"/>
      <c r="G62" s="10"/>
      <c r="H62" s="10"/>
      <c r="I62" s="10"/>
      <c r="J62" s="10"/>
      <c r="K62" s="10"/>
      <c r="L62" s="10"/>
      <c r="M62" s="10"/>
    </row>
    <row r="63" spans="2:13" ht="19.2">
      <c r="B63" s="128"/>
      <c r="C63" s="128"/>
      <c r="D63" s="128"/>
      <c r="F63" s="10"/>
      <c r="G63" s="10"/>
      <c r="H63" s="10"/>
      <c r="I63" s="10"/>
      <c r="J63" s="10"/>
      <c r="K63" s="10"/>
      <c r="L63" s="10"/>
      <c r="M63" s="10"/>
    </row>
    <row r="64" spans="2:13" ht="19.2">
      <c r="B64" s="128"/>
      <c r="C64" s="128"/>
      <c r="D64" s="128"/>
      <c r="F64" s="10"/>
      <c r="G64" s="10"/>
      <c r="H64" s="10"/>
      <c r="I64" s="10"/>
      <c r="J64" s="10"/>
      <c r="K64" s="10"/>
      <c r="L64" s="10"/>
      <c r="M64" s="10"/>
    </row>
    <row r="65" spans="2:13" ht="19.2">
      <c r="B65" s="128"/>
      <c r="C65" s="128"/>
      <c r="D65" s="128"/>
      <c r="F65" s="10"/>
      <c r="G65" s="10"/>
      <c r="H65" s="10"/>
      <c r="I65" s="10"/>
      <c r="J65" s="10"/>
      <c r="K65" s="10"/>
      <c r="L65" s="10"/>
      <c r="M65" s="10"/>
    </row>
    <row r="66" spans="2:13" ht="19.2">
      <c r="B66" s="128"/>
      <c r="C66" s="128"/>
      <c r="D66" s="128"/>
      <c r="F66" s="10"/>
      <c r="G66" s="10"/>
      <c r="H66" s="10"/>
      <c r="I66" s="10"/>
      <c r="J66" s="10"/>
      <c r="K66" s="10"/>
      <c r="L66" s="10"/>
      <c r="M66" s="10"/>
    </row>
    <row r="67" spans="2:13" ht="19.2">
      <c r="B67" s="128"/>
      <c r="C67" s="128"/>
      <c r="D67" s="128"/>
      <c r="F67" s="10"/>
      <c r="G67" s="10"/>
      <c r="H67" s="10"/>
      <c r="I67" s="10"/>
      <c r="J67" s="10"/>
      <c r="K67" s="10"/>
      <c r="L67" s="10"/>
      <c r="M67" s="10"/>
    </row>
    <row r="68" spans="2:13" ht="19.2">
      <c r="B68" s="128"/>
      <c r="C68" s="128"/>
      <c r="D68" s="128"/>
      <c r="F68" s="10"/>
      <c r="G68" s="10"/>
      <c r="H68" s="10"/>
      <c r="I68" s="10"/>
      <c r="J68" s="10"/>
      <c r="K68" s="10"/>
      <c r="L68" s="10"/>
      <c r="M68" s="10"/>
    </row>
    <row r="69" spans="2:13" ht="19.2">
      <c r="B69" s="128"/>
      <c r="C69" s="128"/>
      <c r="D69" s="128"/>
      <c r="F69" s="10"/>
      <c r="G69" s="10"/>
      <c r="H69" s="10"/>
      <c r="I69" s="10"/>
      <c r="J69" s="10"/>
      <c r="K69" s="10"/>
      <c r="L69" s="10"/>
      <c r="M69" s="10"/>
    </row>
    <row r="70" spans="2:13" ht="19.2">
      <c r="B70" s="128"/>
      <c r="C70" s="128"/>
      <c r="D70" s="128"/>
      <c r="F70" s="10"/>
      <c r="G70" s="10"/>
      <c r="H70" s="10"/>
      <c r="I70" s="10"/>
      <c r="J70" s="10"/>
      <c r="K70" s="10"/>
      <c r="L70" s="10"/>
      <c r="M70" s="10"/>
    </row>
    <row r="71" spans="2:13">
      <c r="F71" s="10"/>
      <c r="G71" s="10"/>
      <c r="H71" s="10"/>
      <c r="I71" s="10"/>
      <c r="J71" s="10"/>
      <c r="K71" s="10"/>
      <c r="L71" s="10"/>
      <c r="M71" s="10"/>
    </row>
    <row r="72" spans="2:13">
      <c r="F72" s="10"/>
      <c r="G72" s="10"/>
      <c r="H72" s="10"/>
      <c r="I72" s="10"/>
      <c r="J72" s="10"/>
      <c r="K72" s="10"/>
      <c r="L72" s="10"/>
      <c r="M72" s="10"/>
    </row>
    <row r="73" spans="2:13">
      <c r="F73" s="10"/>
      <c r="G73" s="10"/>
      <c r="H73" s="10"/>
      <c r="I73" s="10"/>
      <c r="J73" s="10"/>
      <c r="K73" s="10"/>
      <c r="L73" s="10"/>
      <c r="M73" s="10"/>
    </row>
    <row r="74" spans="2:13">
      <c r="F74" s="10"/>
      <c r="G74" s="10"/>
      <c r="H74" s="10"/>
      <c r="I74" s="10"/>
      <c r="J74" s="10"/>
      <c r="K74" s="10"/>
      <c r="L74" s="10"/>
      <c r="M74" s="10"/>
    </row>
    <row r="75" spans="2:13">
      <c r="F75" s="10"/>
      <c r="G75" s="10"/>
      <c r="H75" s="10"/>
      <c r="I75" s="10"/>
      <c r="J75" s="10"/>
      <c r="K75" s="10"/>
      <c r="L75" s="10"/>
      <c r="M75" s="10"/>
    </row>
    <row r="76" spans="2:13">
      <c r="F76" s="10"/>
      <c r="G76" s="10"/>
      <c r="H76" s="10"/>
      <c r="I76" s="10"/>
      <c r="J76" s="10"/>
      <c r="K76" s="10"/>
      <c r="L76" s="10"/>
      <c r="M76" s="10"/>
    </row>
    <row r="77" spans="2:13">
      <c r="F77" s="10"/>
      <c r="G77" s="10"/>
      <c r="H77" s="10"/>
      <c r="I77" s="10"/>
      <c r="J77" s="10"/>
      <c r="K77" s="10"/>
      <c r="L77" s="10"/>
      <c r="M77" s="10"/>
    </row>
    <row r="78" spans="2:13">
      <c r="F78" s="10"/>
      <c r="G78" s="10"/>
      <c r="H78" s="10"/>
      <c r="I78" s="10"/>
      <c r="J78" s="10"/>
      <c r="K78" s="10"/>
      <c r="L78" s="10"/>
      <c r="M78" s="10"/>
    </row>
    <row r="79" spans="2:13">
      <c r="F79" s="10"/>
      <c r="G79" s="10"/>
      <c r="H79" s="10"/>
      <c r="I79" s="10"/>
      <c r="J79" s="10"/>
      <c r="K79" s="10"/>
      <c r="L79" s="10"/>
      <c r="M79" s="10"/>
    </row>
    <row r="80" spans="2:13">
      <c r="F80" s="10"/>
      <c r="G80" s="10"/>
      <c r="H80" s="10"/>
      <c r="I80" s="10"/>
      <c r="J80" s="10"/>
      <c r="K80" s="10"/>
      <c r="L80" s="10"/>
      <c r="M80" s="10"/>
    </row>
    <row r="81" spans="6:13">
      <c r="F81" s="10"/>
      <c r="G81" s="10"/>
      <c r="H81" s="10"/>
      <c r="I81" s="10"/>
      <c r="J81" s="10"/>
      <c r="K81" s="10"/>
      <c r="L81" s="10"/>
      <c r="M81" s="10"/>
    </row>
    <row r="82" spans="6:13">
      <c r="F82" s="10"/>
      <c r="G82" s="10"/>
      <c r="H82" s="10"/>
      <c r="I82" s="10"/>
      <c r="J82" s="10"/>
      <c r="K82" s="10"/>
      <c r="L82" s="10"/>
      <c r="M82" s="10"/>
    </row>
    <row r="83" spans="6:13">
      <c r="F83" s="10"/>
      <c r="G83" s="10"/>
      <c r="H83" s="10"/>
      <c r="I83" s="10"/>
      <c r="J83" s="10"/>
      <c r="K83" s="10"/>
      <c r="L83" s="10"/>
      <c r="M83" s="10"/>
    </row>
    <row r="84" spans="6:13">
      <c r="F84" s="10"/>
      <c r="G84" s="10"/>
      <c r="H84" s="10"/>
      <c r="I84" s="10"/>
      <c r="J84" s="10"/>
      <c r="K84" s="10"/>
      <c r="L84" s="10"/>
      <c r="M84" s="10"/>
    </row>
    <row r="85" spans="6:13">
      <c r="F85" s="10"/>
      <c r="G85" s="10"/>
      <c r="H85" s="10"/>
      <c r="I85" s="10"/>
      <c r="J85" s="10"/>
      <c r="K85" s="10"/>
      <c r="L85" s="10"/>
      <c r="M85" s="10"/>
    </row>
    <row r="86" spans="6:13">
      <c r="F86" s="10"/>
      <c r="G86" s="10"/>
      <c r="H86" s="10"/>
      <c r="I86" s="10"/>
      <c r="J86" s="10"/>
      <c r="K86" s="10"/>
      <c r="L86" s="10"/>
      <c r="M86" s="10"/>
    </row>
    <row r="87" spans="6:13">
      <c r="F87" s="10"/>
      <c r="G87" s="10"/>
      <c r="H87" s="10"/>
      <c r="I87" s="10"/>
      <c r="J87" s="10"/>
      <c r="K87" s="10"/>
      <c r="L87" s="10"/>
      <c r="M87" s="10"/>
    </row>
    <row r="88" spans="6:13">
      <c r="F88" s="10"/>
      <c r="G88" s="10"/>
      <c r="H88" s="10"/>
      <c r="I88" s="10"/>
      <c r="J88" s="10"/>
      <c r="K88" s="10"/>
      <c r="L88" s="10"/>
      <c r="M88" s="10"/>
    </row>
    <row r="89" spans="6:13">
      <c r="F89" s="10"/>
      <c r="G89" s="10"/>
      <c r="H89" s="10"/>
      <c r="I89" s="10"/>
      <c r="J89" s="10"/>
      <c r="K89" s="10"/>
      <c r="L89" s="10"/>
      <c r="M89" s="10"/>
    </row>
    <row r="90" spans="6:13">
      <c r="F90" s="10"/>
      <c r="G90" s="10"/>
      <c r="H90" s="10"/>
      <c r="I90" s="10"/>
      <c r="J90" s="10"/>
      <c r="K90" s="10"/>
      <c r="L90" s="10"/>
      <c r="M90" s="10"/>
    </row>
    <row r="91" spans="6:13">
      <c r="F91" s="10"/>
      <c r="G91" s="10"/>
      <c r="H91" s="10"/>
      <c r="I91" s="10"/>
      <c r="J91" s="10"/>
      <c r="K91" s="10"/>
      <c r="L91" s="10"/>
      <c r="M91" s="10"/>
    </row>
    <row r="92" spans="6:13">
      <c r="F92" s="10"/>
      <c r="G92" s="10"/>
      <c r="H92" s="10"/>
      <c r="I92" s="10"/>
      <c r="J92" s="10"/>
      <c r="K92" s="10"/>
      <c r="L92" s="10"/>
      <c r="M92" s="10"/>
    </row>
    <row r="93" spans="6:13">
      <c r="F93" s="10"/>
      <c r="G93" s="10"/>
      <c r="H93" s="10"/>
      <c r="I93" s="10"/>
      <c r="J93" s="10"/>
      <c r="K93" s="10"/>
      <c r="L93" s="10"/>
      <c r="M93" s="10"/>
    </row>
    <row r="94" spans="6:13">
      <c r="F94" s="10"/>
      <c r="G94" s="10"/>
      <c r="H94" s="10"/>
      <c r="I94" s="10"/>
      <c r="J94" s="10"/>
      <c r="K94" s="10"/>
      <c r="L94" s="10"/>
      <c r="M94" s="10"/>
    </row>
    <row r="95" spans="6:13">
      <c r="F95" s="10"/>
      <c r="G95" s="10"/>
      <c r="H95" s="10"/>
      <c r="I95" s="10"/>
      <c r="J95" s="10"/>
      <c r="K95" s="10"/>
      <c r="L95" s="10"/>
      <c r="M95" s="10"/>
    </row>
    <row r="96" spans="6:13">
      <c r="F96" s="10"/>
      <c r="G96" s="10"/>
      <c r="H96" s="10"/>
      <c r="I96" s="10"/>
      <c r="J96" s="10"/>
      <c r="K96" s="10"/>
      <c r="L96" s="10"/>
      <c r="M96" s="10"/>
    </row>
    <row r="97" spans="6:13">
      <c r="F97" s="10"/>
      <c r="G97" s="10"/>
      <c r="H97" s="10"/>
      <c r="I97" s="10"/>
      <c r="J97" s="10"/>
      <c r="K97" s="10"/>
      <c r="L97" s="10"/>
      <c r="M97" s="10"/>
    </row>
    <row r="98" spans="6:13">
      <c r="F98" s="10"/>
      <c r="G98" s="10"/>
      <c r="H98" s="10"/>
      <c r="I98" s="10"/>
      <c r="J98" s="10"/>
      <c r="K98" s="10"/>
      <c r="L98" s="10"/>
      <c r="M98" s="10"/>
    </row>
    <row r="99" spans="6:13">
      <c r="F99" s="10"/>
      <c r="G99" s="10"/>
      <c r="H99" s="10"/>
      <c r="I99" s="10"/>
      <c r="J99" s="10"/>
      <c r="K99" s="10"/>
      <c r="L99" s="10"/>
      <c r="M99" s="10"/>
    </row>
    <row r="100" spans="6:13">
      <c r="F100" s="10"/>
      <c r="G100" s="10"/>
      <c r="H100" s="10"/>
      <c r="I100" s="10"/>
      <c r="J100" s="10"/>
      <c r="K100" s="10"/>
      <c r="L100" s="10"/>
      <c r="M100" s="10"/>
    </row>
    <row r="101" spans="6:13">
      <c r="F101" s="10"/>
      <c r="G101" s="10"/>
      <c r="H101" s="10"/>
      <c r="I101" s="10"/>
      <c r="J101" s="10"/>
      <c r="K101" s="10"/>
      <c r="L101" s="10"/>
      <c r="M101" s="10"/>
    </row>
    <row r="102" spans="6:13">
      <c r="F102" s="10"/>
      <c r="G102" s="10"/>
      <c r="H102" s="10"/>
      <c r="I102" s="10"/>
      <c r="J102" s="10"/>
      <c r="K102" s="10"/>
      <c r="L102" s="10"/>
      <c r="M102" s="10"/>
    </row>
    <row r="103" spans="6:13">
      <c r="F103" s="10"/>
      <c r="G103" s="10"/>
      <c r="H103" s="10"/>
      <c r="I103" s="10"/>
      <c r="J103" s="10"/>
      <c r="K103" s="10"/>
      <c r="L103" s="10"/>
      <c r="M103" s="10"/>
    </row>
    <row r="104" spans="6:13">
      <c r="F104" s="10"/>
      <c r="G104" s="10"/>
      <c r="H104" s="10"/>
      <c r="I104" s="10"/>
      <c r="J104" s="10"/>
      <c r="K104" s="10"/>
      <c r="L104" s="10"/>
      <c r="M104" s="10"/>
    </row>
    <row r="105" spans="6:13">
      <c r="F105" s="10"/>
      <c r="G105" s="10"/>
      <c r="H105" s="10"/>
      <c r="I105" s="10"/>
      <c r="J105" s="10"/>
      <c r="K105" s="10"/>
      <c r="L105" s="10"/>
      <c r="M105" s="10"/>
    </row>
    <row r="106" spans="6:13">
      <c r="F106" s="10"/>
      <c r="G106" s="10"/>
      <c r="H106" s="10"/>
      <c r="I106" s="10"/>
      <c r="J106" s="10"/>
      <c r="K106" s="10"/>
      <c r="L106" s="10"/>
      <c r="M106" s="10"/>
    </row>
    <row r="107" spans="6:13">
      <c r="F107" s="10"/>
      <c r="G107" s="10"/>
      <c r="H107" s="10"/>
      <c r="I107" s="10"/>
      <c r="J107" s="10"/>
      <c r="K107" s="10"/>
      <c r="L107" s="10"/>
      <c r="M107" s="10"/>
    </row>
    <row r="108" spans="6:13">
      <c r="F108" s="10"/>
      <c r="G108" s="10"/>
      <c r="H108" s="10"/>
      <c r="I108" s="10"/>
      <c r="J108" s="10"/>
      <c r="K108" s="10"/>
      <c r="L108" s="10"/>
      <c r="M108" s="10"/>
    </row>
    <row r="109" spans="6:13">
      <c r="F109" s="10"/>
      <c r="G109" s="10"/>
      <c r="H109" s="10"/>
      <c r="I109" s="10"/>
      <c r="J109" s="10"/>
      <c r="K109" s="10"/>
      <c r="L109" s="10"/>
      <c r="M109" s="10"/>
    </row>
    <row r="110" spans="6:13">
      <c r="F110" s="10"/>
      <c r="G110" s="10"/>
      <c r="H110" s="10"/>
      <c r="I110" s="10"/>
      <c r="J110" s="10"/>
      <c r="K110" s="10"/>
      <c r="L110" s="10"/>
      <c r="M110" s="10"/>
    </row>
    <row r="111" spans="6:13">
      <c r="F111" s="10"/>
      <c r="G111" s="10"/>
      <c r="H111" s="10"/>
      <c r="I111" s="10"/>
      <c r="J111" s="10"/>
      <c r="K111" s="10"/>
      <c r="L111" s="10"/>
      <c r="M111" s="10"/>
    </row>
    <row r="112" spans="6:13">
      <c r="F112" s="10"/>
      <c r="G112" s="10"/>
      <c r="H112" s="10"/>
      <c r="I112" s="10"/>
      <c r="J112" s="10"/>
      <c r="K112" s="10"/>
      <c r="L112" s="10"/>
      <c r="M112" s="10"/>
    </row>
    <row r="113" spans="6:13">
      <c r="F113" s="10"/>
      <c r="G113" s="10"/>
      <c r="H113" s="10"/>
      <c r="I113" s="10"/>
      <c r="J113" s="10"/>
      <c r="K113" s="10"/>
      <c r="L113" s="10"/>
      <c r="M113" s="10"/>
    </row>
    <row r="114" spans="6:13">
      <c r="F114" s="10"/>
      <c r="G114" s="10"/>
      <c r="H114" s="10"/>
      <c r="I114" s="10"/>
      <c r="J114" s="10"/>
      <c r="K114" s="10"/>
      <c r="L114" s="10"/>
      <c r="M114" s="10"/>
    </row>
    <row r="115" spans="6:13">
      <c r="F115" s="10"/>
      <c r="G115" s="10"/>
      <c r="H115" s="10"/>
      <c r="I115" s="10"/>
      <c r="J115" s="10"/>
      <c r="K115" s="10"/>
      <c r="L115" s="10"/>
      <c r="M115" s="10"/>
    </row>
    <row r="116" spans="6:13">
      <c r="F116" s="10"/>
      <c r="G116" s="10"/>
      <c r="H116" s="10"/>
      <c r="I116" s="10"/>
      <c r="J116" s="10"/>
      <c r="K116" s="10"/>
      <c r="L116" s="10"/>
      <c r="M116" s="10"/>
    </row>
    <row r="117" spans="6:13">
      <c r="F117" s="10"/>
      <c r="G117" s="10"/>
      <c r="H117" s="10"/>
      <c r="I117" s="10"/>
      <c r="J117" s="10"/>
      <c r="K117" s="10"/>
      <c r="L117" s="10"/>
      <c r="M117" s="10"/>
    </row>
    <row r="118" spans="6:13">
      <c r="F118" s="10"/>
      <c r="G118" s="10"/>
      <c r="H118" s="10"/>
      <c r="I118" s="10"/>
      <c r="J118" s="10"/>
      <c r="K118" s="10"/>
      <c r="L118" s="10"/>
      <c r="M118" s="10"/>
    </row>
    <row r="119" spans="6:13">
      <c r="F119" s="10"/>
      <c r="G119" s="10"/>
      <c r="H119" s="10"/>
      <c r="I119" s="10"/>
      <c r="J119" s="10"/>
      <c r="K119" s="10"/>
      <c r="L119" s="10"/>
      <c r="M119" s="10"/>
    </row>
    <row r="120" spans="6:13">
      <c r="F120" s="10"/>
      <c r="G120" s="10"/>
      <c r="H120" s="10"/>
      <c r="I120" s="10"/>
      <c r="J120" s="10"/>
      <c r="K120" s="10"/>
      <c r="L120" s="10"/>
      <c r="M120" s="10"/>
    </row>
    <row r="121" spans="6:13">
      <c r="F121" s="10"/>
      <c r="G121" s="10"/>
      <c r="H121" s="10"/>
      <c r="I121" s="10"/>
      <c r="J121" s="10"/>
      <c r="K121" s="10"/>
      <c r="L121" s="10"/>
      <c r="M121" s="10"/>
    </row>
    <row r="122" spans="6:13">
      <c r="F122" s="10"/>
      <c r="G122" s="10"/>
      <c r="H122" s="10"/>
      <c r="I122" s="10"/>
      <c r="J122" s="10"/>
      <c r="K122" s="10"/>
      <c r="L122" s="10"/>
      <c r="M122" s="10"/>
    </row>
    <row r="123" spans="6:13">
      <c r="F123" s="10"/>
      <c r="G123" s="10"/>
      <c r="H123" s="10"/>
      <c r="I123" s="10"/>
      <c r="J123" s="10"/>
      <c r="K123" s="10"/>
      <c r="L123" s="10"/>
      <c r="M123" s="10"/>
    </row>
    <row r="124" spans="6:13">
      <c r="F124" s="10"/>
      <c r="G124" s="10"/>
      <c r="H124" s="10"/>
      <c r="I124" s="10"/>
      <c r="J124" s="10"/>
      <c r="K124" s="10"/>
      <c r="L124" s="10"/>
      <c r="M124" s="10"/>
    </row>
    <row r="125" spans="6:13">
      <c r="F125" s="10"/>
      <c r="G125" s="10"/>
      <c r="H125" s="10"/>
      <c r="I125" s="10"/>
      <c r="J125" s="10"/>
      <c r="K125" s="10"/>
      <c r="L125" s="10"/>
      <c r="M125" s="10"/>
    </row>
    <row r="126" spans="6:13">
      <c r="F126" s="10"/>
      <c r="G126" s="10"/>
      <c r="H126" s="10"/>
      <c r="I126" s="10"/>
      <c r="J126" s="10"/>
      <c r="K126" s="10"/>
      <c r="L126" s="10"/>
      <c r="M126" s="10"/>
    </row>
    <row r="127" spans="6:13">
      <c r="F127" s="10"/>
      <c r="G127" s="10"/>
      <c r="H127" s="10"/>
      <c r="I127" s="10"/>
      <c r="J127" s="10"/>
      <c r="K127" s="10"/>
      <c r="L127" s="10"/>
      <c r="M127" s="10"/>
    </row>
    <row r="128" spans="6:13">
      <c r="F128" s="10"/>
      <c r="G128" s="10"/>
      <c r="H128" s="10"/>
      <c r="I128" s="10"/>
      <c r="J128" s="10"/>
      <c r="K128" s="10"/>
      <c r="L128" s="10"/>
      <c r="M128" s="10"/>
    </row>
    <row r="129" spans="6:13">
      <c r="F129" s="10"/>
      <c r="G129" s="10"/>
      <c r="H129" s="10"/>
      <c r="I129" s="10"/>
      <c r="J129" s="10"/>
      <c r="K129" s="10"/>
      <c r="L129" s="10"/>
      <c r="M129" s="10"/>
    </row>
    <row r="130" spans="6:13">
      <c r="F130" s="10"/>
      <c r="G130" s="10"/>
      <c r="H130" s="10"/>
      <c r="I130" s="10"/>
      <c r="J130" s="10"/>
      <c r="K130" s="10"/>
      <c r="L130" s="10"/>
      <c r="M130" s="10"/>
    </row>
    <row r="131" spans="6:13">
      <c r="F131" s="10"/>
      <c r="G131" s="10"/>
      <c r="H131" s="10"/>
      <c r="I131" s="10"/>
      <c r="J131" s="10"/>
      <c r="K131" s="10"/>
      <c r="L131" s="10"/>
      <c r="M131" s="10"/>
    </row>
    <row r="132" spans="6:13">
      <c r="F132" s="10"/>
      <c r="G132" s="10"/>
      <c r="H132" s="10"/>
      <c r="I132" s="10"/>
      <c r="J132" s="10"/>
      <c r="K132" s="10"/>
      <c r="L132" s="10"/>
      <c r="M132" s="10"/>
    </row>
    <row r="133" spans="6:13">
      <c r="F133" s="10"/>
      <c r="G133" s="10"/>
      <c r="H133" s="10"/>
      <c r="I133" s="10"/>
      <c r="J133" s="10"/>
      <c r="K133" s="10"/>
      <c r="L133" s="10"/>
      <c r="M133" s="10"/>
    </row>
    <row r="134" spans="6:13">
      <c r="F134" s="10"/>
      <c r="G134" s="10"/>
      <c r="H134" s="10"/>
      <c r="I134" s="10"/>
      <c r="J134" s="10"/>
      <c r="K134" s="10"/>
      <c r="L134" s="10"/>
      <c r="M134" s="10"/>
    </row>
    <row r="135" spans="6:13">
      <c r="F135" s="10"/>
      <c r="G135" s="10"/>
      <c r="H135" s="10"/>
      <c r="I135" s="10"/>
      <c r="J135" s="10"/>
      <c r="K135" s="10"/>
      <c r="L135" s="10"/>
      <c r="M135" s="10"/>
    </row>
    <row r="136" spans="6:13">
      <c r="F136" s="10"/>
      <c r="G136" s="10"/>
      <c r="H136" s="10"/>
      <c r="I136" s="10"/>
      <c r="J136" s="10"/>
      <c r="K136" s="10"/>
      <c r="L136" s="10"/>
      <c r="M136" s="10"/>
    </row>
    <row r="137" spans="6:13">
      <c r="F137" s="10"/>
      <c r="G137" s="10"/>
      <c r="H137" s="10"/>
      <c r="I137" s="10"/>
      <c r="J137" s="10"/>
      <c r="K137" s="10"/>
      <c r="L137" s="10"/>
      <c r="M137" s="10"/>
    </row>
    <row r="138" spans="6:13">
      <c r="F138" s="10"/>
      <c r="G138" s="10"/>
      <c r="H138" s="10"/>
      <c r="I138" s="10"/>
      <c r="J138" s="10"/>
      <c r="K138" s="10"/>
      <c r="L138" s="10"/>
      <c r="M138" s="10"/>
    </row>
    <row r="139" spans="6:13">
      <c r="F139" s="10"/>
      <c r="G139" s="10"/>
      <c r="H139" s="10"/>
      <c r="I139" s="10"/>
      <c r="J139" s="10"/>
      <c r="K139" s="10"/>
      <c r="L139" s="10"/>
      <c r="M139" s="10"/>
    </row>
    <row r="140" spans="6:13">
      <c r="F140" s="10"/>
      <c r="G140" s="10"/>
      <c r="H140" s="10"/>
      <c r="I140" s="10"/>
      <c r="J140" s="10"/>
      <c r="K140" s="10"/>
      <c r="L140" s="10"/>
      <c r="M140" s="10"/>
    </row>
    <row r="141" spans="6:13">
      <c r="F141" s="10"/>
      <c r="G141" s="10"/>
      <c r="H141" s="10"/>
      <c r="I141" s="10"/>
      <c r="J141" s="10"/>
      <c r="K141" s="10"/>
      <c r="L141" s="10"/>
      <c r="M141" s="10"/>
    </row>
    <row r="142" spans="6:13">
      <c r="F142" s="10"/>
      <c r="G142" s="10"/>
      <c r="H142" s="10"/>
      <c r="I142" s="10"/>
      <c r="J142" s="10"/>
      <c r="K142" s="10"/>
      <c r="L142" s="10"/>
      <c r="M142" s="10"/>
    </row>
    <row r="143" spans="6:13">
      <c r="F143" s="10"/>
      <c r="G143" s="10"/>
      <c r="H143" s="10"/>
      <c r="I143" s="10"/>
      <c r="J143" s="10"/>
      <c r="K143" s="10"/>
      <c r="L143" s="10"/>
      <c r="M143" s="10"/>
    </row>
    <row r="144" spans="6:13">
      <c r="F144" s="10"/>
      <c r="G144" s="10"/>
      <c r="H144" s="10"/>
      <c r="I144" s="10"/>
      <c r="J144" s="10"/>
      <c r="K144" s="10"/>
      <c r="L144" s="10"/>
      <c r="M144" s="10"/>
    </row>
    <row r="145" spans="6:13">
      <c r="F145" s="10"/>
      <c r="G145" s="10"/>
      <c r="H145" s="10"/>
      <c r="I145" s="10"/>
      <c r="J145" s="10"/>
      <c r="K145" s="10"/>
      <c r="L145" s="10"/>
      <c r="M145" s="10"/>
    </row>
    <row r="146" spans="6:13">
      <c r="F146" s="10"/>
      <c r="G146" s="10"/>
      <c r="H146" s="10"/>
      <c r="I146" s="10"/>
      <c r="J146" s="10"/>
      <c r="K146" s="10"/>
      <c r="L146" s="10"/>
      <c r="M146" s="10"/>
    </row>
    <row r="147" spans="6:13">
      <c r="F147" s="10"/>
      <c r="G147" s="10"/>
      <c r="H147" s="10"/>
      <c r="I147" s="10"/>
      <c r="J147" s="10"/>
      <c r="K147" s="10"/>
      <c r="L147" s="10"/>
      <c r="M147" s="10"/>
    </row>
    <row r="148" spans="6:13">
      <c r="F148" s="10"/>
      <c r="G148" s="10"/>
      <c r="H148" s="10"/>
      <c r="I148" s="10"/>
      <c r="J148" s="10"/>
      <c r="K148" s="10"/>
      <c r="L148" s="10"/>
      <c r="M148" s="10"/>
    </row>
    <row r="149" spans="6:13">
      <c r="F149" s="10"/>
      <c r="G149" s="10"/>
      <c r="H149" s="10"/>
      <c r="I149" s="10"/>
      <c r="J149" s="10"/>
      <c r="K149" s="10"/>
      <c r="L149" s="10"/>
      <c r="M149" s="10"/>
    </row>
    <row r="150" spans="6:13">
      <c r="F150" s="10"/>
      <c r="G150" s="10"/>
      <c r="H150" s="10"/>
      <c r="I150" s="10"/>
      <c r="J150" s="10"/>
      <c r="K150" s="10"/>
      <c r="L150" s="10"/>
      <c r="M150" s="10"/>
    </row>
    <row r="151" spans="6:13">
      <c r="F151" s="10"/>
      <c r="G151" s="10"/>
      <c r="H151" s="10"/>
      <c r="I151" s="10"/>
      <c r="J151" s="10"/>
      <c r="K151" s="10"/>
      <c r="L151" s="10"/>
      <c r="M151" s="10"/>
    </row>
    <row r="152" spans="6:13">
      <c r="F152" s="10"/>
      <c r="G152" s="10"/>
      <c r="H152" s="10"/>
      <c r="I152" s="10"/>
      <c r="J152" s="10"/>
      <c r="K152" s="10"/>
      <c r="L152" s="10"/>
      <c r="M152" s="10"/>
    </row>
    <row r="153" spans="6:13">
      <c r="F153" s="10"/>
      <c r="G153" s="10"/>
      <c r="H153" s="10"/>
      <c r="I153" s="10"/>
      <c r="J153" s="10"/>
      <c r="K153" s="10"/>
      <c r="L153" s="10"/>
      <c r="M153" s="10"/>
    </row>
    <row r="154" spans="6:13">
      <c r="F154" s="10"/>
      <c r="G154" s="10"/>
      <c r="H154" s="10"/>
      <c r="I154" s="10"/>
      <c r="J154" s="10"/>
      <c r="K154" s="10"/>
      <c r="L154" s="10"/>
      <c r="M154" s="10"/>
    </row>
    <row r="155" spans="6:13">
      <c r="F155" s="10"/>
      <c r="G155" s="10"/>
      <c r="H155" s="10"/>
      <c r="I155" s="10"/>
      <c r="J155" s="10"/>
      <c r="K155" s="10"/>
      <c r="L155" s="10"/>
      <c r="M155" s="10"/>
    </row>
    <row r="156" spans="6:13">
      <c r="F156" s="10"/>
      <c r="G156" s="10"/>
      <c r="H156" s="10"/>
      <c r="I156" s="10"/>
      <c r="J156" s="10"/>
      <c r="K156" s="10"/>
      <c r="L156" s="10"/>
      <c r="M156" s="10"/>
    </row>
    <row r="157" spans="6:13">
      <c r="F157" s="10"/>
      <c r="G157" s="10"/>
      <c r="H157" s="10"/>
      <c r="I157" s="10"/>
      <c r="J157" s="10"/>
      <c r="K157" s="10"/>
      <c r="L157" s="10"/>
      <c r="M157" s="10"/>
    </row>
    <row r="158" spans="6:13">
      <c r="F158" s="10"/>
      <c r="G158" s="10"/>
      <c r="H158" s="10"/>
      <c r="I158" s="10"/>
      <c r="J158" s="10"/>
      <c r="K158" s="10"/>
      <c r="L158" s="10"/>
      <c r="M158" s="10"/>
    </row>
    <row r="159" spans="6:13">
      <c r="F159" s="10"/>
      <c r="G159" s="10"/>
      <c r="H159" s="10"/>
      <c r="I159" s="10"/>
      <c r="J159" s="10"/>
      <c r="K159" s="10"/>
      <c r="L159" s="10"/>
      <c r="M159" s="10"/>
    </row>
    <row r="160" spans="6:13">
      <c r="F160" s="10"/>
      <c r="G160" s="10"/>
      <c r="H160" s="10"/>
      <c r="I160" s="10"/>
      <c r="J160" s="10"/>
      <c r="K160" s="10"/>
      <c r="L160" s="10"/>
      <c r="M160" s="10"/>
    </row>
    <row r="161" spans="6:13">
      <c r="F161" s="10"/>
      <c r="G161" s="10"/>
      <c r="H161" s="10"/>
      <c r="I161" s="10"/>
      <c r="J161" s="10"/>
      <c r="K161" s="10"/>
      <c r="L161" s="10"/>
      <c r="M161" s="10"/>
    </row>
    <row r="162" spans="6:13">
      <c r="F162" s="10"/>
      <c r="G162" s="10"/>
      <c r="H162" s="10"/>
      <c r="I162" s="10"/>
      <c r="J162" s="10"/>
      <c r="K162" s="10"/>
      <c r="L162" s="10"/>
      <c r="M162" s="10"/>
    </row>
    <row r="163" spans="6:13">
      <c r="F163" s="10"/>
      <c r="G163" s="10"/>
      <c r="H163" s="10"/>
      <c r="I163" s="10"/>
      <c r="J163" s="10"/>
      <c r="K163" s="10"/>
      <c r="L163" s="10"/>
      <c r="M163" s="10"/>
    </row>
    <row r="164" spans="6:13">
      <c r="F164" s="10"/>
      <c r="G164" s="10"/>
      <c r="H164" s="10"/>
      <c r="I164" s="10"/>
      <c r="J164" s="10"/>
      <c r="K164" s="10"/>
      <c r="L164" s="10"/>
      <c r="M164" s="10"/>
    </row>
    <row r="165" spans="6:13">
      <c r="F165" s="10"/>
      <c r="G165" s="10"/>
      <c r="H165" s="10"/>
      <c r="I165" s="10"/>
      <c r="J165" s="10"/>
      <c r="K165" s="10"/>
      <c r="L165" s="10"/>
      <c r="M165" s="10"/>
    </row>
    <row r="166" spans="6:13">
      <c r="F166" s="10"/>
      <c r="G166" s="10"/>
      <c r="H166" s="10"/>
      <c r="I166" s="10"/>
      <c r="J166" s="10"/>
      <c r="K166" s="10"/>
      <c r="L166" s="10"/>
      <c r="M166" s="10"/>
    </row>
    <row r="167" spans="6:13">
      <c r="F167" s="10"/>
      <c r="G167" s="10"/>
      <c r="H167" s="10"/>
      <c r="I167" s="10"/>
      <c r="J167" s="10"/>
      <c r="K167" s="10"/>
      <c r="L167" s="10"/>
      <c r="M167" s="10"/>
    </row>
    <row r="168" spans="6:13">
      <c r="F168" s="10"/>
      <c r="G168" s="10"/>
      <c r="H168" s="10"/>
      <c r="I168" s="10"/>
      <c r="J168" s="10"/>
      <c r="K168" s="10"/>
      <c r="L168" s="10"/>
      <c r="M168" s="10"/>
    </row>
    <row r="169" spans="6:13">
      <c r="F169" s="10"/>
      <c r="G169" s="10"/>
      <c r="H169" s="10"/>
      <c r="I169" s="10"/>
      <c r="J169" s="10"/>
      <c r="K169" s="10"/>
      <c r="L169" s="10"/>
      <c r="M169" s="10"/>
    </row>
    <row r="170" spans="6:13">
      <c r="F170" s="10"/>
      <c r="G170" s="10"/>
      <c r="H170" s="10"/>
      <c r="I170" s="10"/>
      <c r="J170" s="10"/>
      <c r="K170" s="10"/>
      <c r="L170" s="10"/>
      <c r="M170" s="10"/>
    </row>
    <row r="171" spans="6:13">
      <c r="F171" s="10"/>
      <c r="G171" s="10"/>
      <c r="H171" s="10"/>
      <c r="I171" s="10"/>
      <c r="J171" s="10"/>
      <c r="K171" s="10"/>
      <c r="L171" s="10"/>
      <c r="M171" s="10"/>
    </row>
    <row r="172" spans="6:13">
      <c r="F172" s="10"/>
      <c r="G172" s="10"/>
      <c r="H172" s="10"/>
      <c r="I172" s="10"/>
      <c r="J172" s="10"/>
      <c r="K172" s="10"/>
      <c r="L172" s="10"/>
      <c r="M172" s="10"/>
    </row>
    <row r="173" spans="6:13">
      <c r="F173" s="10"/>
      <c r="G173" s="10"/>
      <c r="H173" s="10"/>
      <c r="I173" s="10"/>
      <c r="J173" s="10"/>
      <c r="K173" s="10"/>
      <c r="L173" s="10"/>
      <c r="M173" s="10"/>
    </row>
    <row r="174" spans="6:13">
      <c r="F174" s="10"/>
      <c r="G174" s="10"/>
      <c r="H174" s="10"/>
      <c r="I174" s="10"/>
      <c r="J174" s="10"/>
      <c r="K174" s="10"/>
      <c r="L174" s="10"/>
      <c r="M174" s="10"/>
    </row>
    <row r="175" spans="6:13">
      <c r="F175" s="10"/>
      <c r="G175" s="10"/>
      <c r="H175" s="10"/>
      <c r="I175" s="10"/>
      <c r="J175" s="10"/>
      <c r="K175" s="10"/>
      <c r="L175" s="10"/>
      <c r="M175" s="10"/>
    </row>
    <row r="176" spans="6:13">
      <c r="F176" s="10"/>
      <c r="G176" s="10"/>
      <c r="H176" s="10"/>
      <c r="I176" s="10"/>
      <c r="J176" s="10"/>
      <c r="K176" s="10"/>
      <c r="L176" s="10"/>
      <c r="M176" s="10"/>
    </row>
    <row r="177" spans="6:13">
      <c r="F177" s="10"/>
      <c r="G177" s="10"/>
      <c r="H177" s="10"/>
      <c r="I177" s="10"/>
      <c r="J177" s="10"/>
      <c r="K177" s="10"/>
      <c r="L177" s="10"/>
      <c r="M177" s="10"/>
    </row>
    <row r="178" spans="6:13">
      <c r="F178" s="10"/>
      <c r="G178" s="10"/>
      <c r="H178" s="10"/>
      <c r="I178" s="10"/>
      <c r="J178" s="10"/>
      <c r="K178" s="10"/>
      <c r="L178" s="10"/>
      <c r="M178" s="10"/>
    </row>
    <row r="179" spans="6:13">
      <c r="F179" s="10"/>
      <c r="G179" s="10"/>
      <c r="H179" s="10"/>
      <c r="I179" s="10"/>
      <c r="J179" s="10"/>
      <c r="K179" s="10"/>
      <c r="L179" s="10"/>
      <c r="M179" s="10"/>
    </row>
    <row r="180" spans="6:13">
      <c r="F180" s="10"/>
      <c r="G180" s="10"/>
      <c r="H180" s="10"/>
      <c r="I180" s="10"/>
      <c r="J180" s="10"/>
      <c r="K180" s="10"/>
      <c r="L180" s="10"/>
      <c r="M180" s="10"/>
    </row>
    <row r="181" spans="6:13">
      <c r="F181" s="10"/>
      <c r="G181" s="10"/>
      <c r="H181" s="10"/>
      <c r="I181" s="10"/>
      <c r="J181" s="10"/>
      <c r="K181" s="10"/>
      <c r="L181" s="10"/>
      <c r="M181" s="10"/>
    </row>
    <row r="182" spans="6:13">
      <c r="F182" s="10"/>
      <c r="G182" s="10"/>
      <c r="H182" s="10"/>
      <c r="I182" s="10"/>
      <c r="J182" s="10"/>
      <c r="K182" s="10"/>
      <c r="L182" s="10"/>
      <c r="M182" s="10"/>
    </row>
    <row r="183" spans="6:13">
      <c r="F183" s="10"/>
      <c r="G183" s="10"/>
      <c r="H183" s="10"/>
      <c r="I183" s="10"/>
      <c r="J183" s="10"/>
      <c r="K183" s="10"/>
      <c r="L183" s="10"/>
      <c r="M183" s="10"/>
    </row>
    <row r="184" spans="6:13">
      <c r="F184" s="10"/>
      <c r="G184" s="10"/>
      <c r="H184" s="10"/>
      <c r="I184" s="10"/>
      <c r="J184" s="10"/>
      <c r="K184" s="10"/>
      <c r="L184" s="10"/>
      <c r="M184" s="10"/>
    </row>
    <row r="185" spans="6:13">
      <c r="F185" s="10"/>
      <c r="G185" s="10"/>
      <c r="H185" s="10"/>
      <c r="I185" s="10"/>
      <c r="J185" s="10"/>
      <c r="K185" s="10"/>
      <c r="L185" s="10"/>
      <c r="M185" s="10"/>
    </row>
    <row r="186" spans="6:13">
      <c r="F186" s="10"/>
      <c r="G186" s="10"/>
      <c r="H186" s="10"/>
      <c r="I186" s="10"/>
      <c r="J186" s="10"/>
      <c r="K186" s="10"/>
      <c r="L186" s="10"/>
      <c r="M186" s="10"/>
    </row>
    <row r="187" spans="6:13">
      <c r="F187" s="10"/>
      <c r="G187" s="10"/>
      <c r="H187" s="10"/>
      <c r="I187" s="10"/>
      <c r="J187" s="10"/>
      <c r="K187" s="10"/>
      <c r="L187" s="10"/>
      <c r="M187" s="10"/>
    </row>
    <row r="188" spans="6:13">
      <c r="F188" s="10"/>
      <c r="G188" s="10"/>
      <c r="H188" s="10"/>
      <c r="I188" s="10"/>
      <c r="J188" s="10"/>
      <c r="K188" s="10"/>
      <c r="L188" s="10"/>
      <c r="M188" s="10"/>
    </row>
    <row r="189" spans="6:13">
      <c r="F189" s="10"/>
      <c r="G189" s="10"/>
      <c r="H189" s="10"/>
      <c r="I189" s="10"/>
      <c r="J189" s="10"/>
      <c r="K189" s="10"/>
      <c r="L189" s="10"/>
      <c r="M189" s="10"/>
    </row>
    <row r="190" spans="6:13">
      <c r="F190" s="10"/>
      <c r="G190" s="10"/>
      <c r="H190" s="10"/>
      <c r="I190" s="10"/>
      <c r="J190" s="10"/>
      <c r="K190" s="10"/>
      <c r="L190" s="10"/>
      <c r="M190" s="10"/>
    </row>
    <row r="191" spans="6:13">
      <c r="F191" s="10"/>
      <c r="G191" s="10"/>
      <c r="H191" s="10"/>
      <c r="I191" s="10"/>
      <c r="J191" s="10"/>
      <c r="K191" s="10"/>
      <c r="L191" s="10"/>
      <c r="M191" s="10"/>
    </row>
    <row r="192" spans="6:13">
      <c r="F192" s="10"/>
      <c r="G192" s="10"/>
      <c r="H192" s="10"/>
      <c r="I192" s="10"/>
      <c r="J192" s="10"/>
      <c r="K192" s="10"/>
      <c r="L192" s="10"/>
      <c r="M192" s="10"/>
    </row>
    <row r="193" spans="6:13">
      <c r="F193" s="10"/>
      <c r="G193" s="10"/>
      <c r="H193" s="10"/>
      <c r="I193" s="10"/>
      <c r="J193" s="10"/>
      <c r="K193" s="10"/>
      <c r="L193" s="10"/>
      <c r="M193" s="10"/>
    </row>
    <row r="194" spans="6:13">
      <c r="F194" s="10"/>
      <c r="G194" s="10"/>
      <c r="H194" s="10"/>
      <c r="I194" s="10"/>
      <c r="J194" s="10"/>
      <c r="K194" s="10"/>
      <c r="L194" s="10"/>
      <c r="M194" s="10"/>
    </row>
    <row r="195" spans="6:13">
      <c r="F195" s="10"/>
      <c r="G195" s="10"/>
      <c r="H195" s="10"/>
      <c r="I195" s="10"/>
      <c r="J195" s="10"/>
      <c r="K195" s="10"/>
      <c r="L195" s="10"/>
      <c r="M195" s="10"/>
    </row>
    <row r="196" spans="6:13">
      <c r="F196" s="10"/>
      <c r="G196" s="10"/>
      <c r="H196" s="10"/>
      <c r="I196" s="10"/>
      <c r="J196" s="10"/>
      <c r="K196" s="10"/>
      <c r="L196" s="10"/>
      <c r="M196" s="10"/>
    </row>
    <row r="197" spans="6:13">
      <c r="F197" s="10"/>
      <c r="G197" s="10"/>
      <c r="H197" s="10"/>
      <c r="I197" s="10"/>
      <c r="J197" s="10"/>
      <c r="K197" s="10"/>
      <c r="L197" s="10"/>
      <c r="M197" s="10"/>
    </row>
    <row r="198" spans="6:13">
      <c r="F198" s="10"/>
      <c r="G198" s="10"/>
      <c r="H198" s="10"/>
      <c r="I198" s="10"/>
      <c r="J198" s="10"/>
      <c r="K198" s="10"/>
      <c r="L198" s="10"/>
      <c r="M198" s="10"/>
    </row>
    <row r="199" spans="6:13">
      <c r="F199" s="10"/>
      <c r="G199" s="10"/>
      <c r="H199" s="10"/>
      <c r="I199" s="10"/>
      <c r="J199" s="10"/>
      <c r="K199" s="10"/>
      <c r="L199" s="10"/>
      <c r="M199" s="10"/>
    </row>
    <row r="200" spans="6:13">
      <c r="F200" s="10"/>
      <c r="G200" s="10"/>
      <c r="H200" s="10"/>
      <c r="I200" s="10"/>
      <c r="J200" s="10"/>
      <c r="K200" s="10"/>
      <c r="L200" s="10"/>
      <c r="M200" s="10"/>
    </row>
    <row r="201" spans="6:13">
      <c r="F201" s="10"/>
      <c r="G201" s="10"/>
      <c r="H201" s="10"/>
      <c r="I201" s="10"/>
      <c r="J201" s="10"/>
      <c r="K201" s="10"/>
      <c r="L201" s="10"/>
      <c r="M201" s="10"/>
    </row>
    <row r="202" spans="6:13">
      <c r="F202" s="10"/>
      <c r="G202" s="10"/>
      <c r="H202" s="10"/>
      <c r="I202" s="10"/>
      <c r="J202" s="10"/>
      <c r="K202" s="10"/>
      <c r="L202" s="10"/>
      <c r="M202" s="10"/>
    </row>
    <row r="203" spans="6:13">
      <c r="F203" s="10"/>
      <c r="G203" s="10"/>
      <c r="H203" s="10"/>
      <c r="I203" s="10"/>
      <c r="J203" s="10"/>
      <c r="K203" s="10"/>
      <c r="L203" s="10"/>
      <c r="M203" s="10"/>
    </row>
    <row r="204" spans="6:13">
      <c r="F204" s="10"/>
      <c r="G204" s="10"/>
      <c r="H204" s="10"/>
      <c r="I204" s="10"/>
      <c r="J204" s="10"/>
      <c r="K204" s="10"/>
      <c r="L204" s="10"/>
      <c r="M204" s="10"/>
    </row>
    <row r="205" spans="6:13">
      <c r="F205" s="10"/>
      <c r="G205" s="10"/>
      <c r="H205" s="10"/>
      <c r="I205" s="10"/>
      <c r="J205" s="10"/>
      <c r="K205" s="10"/>
      <c r="L205" s="10"/>
      <c r="M205" s="10"/>
    </row>
    <row r="206" spans="6:13">
      <c r="F206" s="10"/>
      <c r="G206" s="10"/>
      <c r="H206" s="10"/>
      <c r="I206" s="10"/>
      <c r="J206" s="10"/>
      <c r="K206" s="10"/>
      <c r="L206" s="10"/>
      <c r="M206" s="10"/>
    </row>
    <row r="207" spans="6:13">
      <c r="F207" s="10"/>
      <c r="G207" s="10"/>
      <c r="H207" s="10"/>
      <c r="I207" s="10"/>
      <c r="J207" s="10"/>
      <c r="K207" s="10"/>
      <c r="L207" s="10"/>
      <c r="M207" s="10"/>
    </row>
    <row r="208" spans="6:13">
      <c r="F208" s="10"/>
      <c r="G208" s="10"/>
      <c r="H208" s="10"/>
      <c r="I208" s="10"/>
      <c r="J208" s="10"/>
      <c r="K208" s="10"/>
      <c r="L208" s="10"/>
      <c r="M208" s="10"/>
    </row>
    <row r="209" spans="6:13">
      <c r="F209" s="10"/>
      <c r="G209" s="10"/>
      <c r="H209" s="10"/>
      <c r="I209" s="10"/>
      <c r="J209" s="10"/>
      <c r="K209" s="10"/>
      <c r="L209" s="10"/>
      <c r="M209" s="10"/>
    </row>
    <row r="210" spans="6:13">
      <c r="F210" s="10"/>
      <c r="G210" s="10"/>
      <c r="H210" s="10"/>
      <c r="I210" s="10"/>
      <c r="J210" s="10"/>
      <c r="K210" s="10"/>
      <c r="L210" s="10"/>
      <c r="M210" s="10"/>
    </row>
    <row r="211" spans="6:13">
      <c r="F211" s="10"/>
      <c r="G211" s="10"/>
      <c r="H211" s="10"/>
      <c r="I211" s="10"/>
      <c r="J211" s="10"/>
      <c r="K211" s="10"/>
      <c r="L211" s="10"/>
      <c r="M211" s="10"/>
    </row>
    <row r="212" spans="6:13">
      <c r="F212" s="10"/>
      <c r="G212" s="10"/>
      <c r="H212" s="10"/>
      <c r="I212" s="10"/>
      <c r="J212" s="10"/>
      <c r="K212" s="10"/>
      <c r="L212" s="10"/>
      <c r="M212" s="10"/>
    </row>
    <row r="213" spans="6:13">
      <c r="F213" s="10"/>
      <c r="G213" s="10"/>
      <c r="H213" s="10"/>
      <c r="I213" s="10"/>
      <c r="J213" s="10"/>
      <c r="K213" s="10"/>
      <c r="L213" s="10"/>
      <c r="M213" s="10"/>
    </row>
    <row r="214" spans="6:13">
      <c r="F214" s="10"/>
      <c r="G214" s="10"/>
      <c r="H214" s="10"/>
      <c r="I214" s="10"/>
      <c r="J214" s="10"/>
      <c r="K214" s="10"/>
      <c r="L214" s="10"/>
      <c r="M214" s="10"/>
    </row>
    <row r="215" spans="6:13">
      <c r="F215" s="10"/>
      <c r="G215" s="10"/>
      <c r="H215" s="10"/>
      <c r="I215" s="10"/>
      <c r="J215" s="10"/>
      <c r="K215" s="10"/>
      <c r="L215" s="10"/>
      <c r="M215" s="10"/>
    </row>
    <row r="216" spans="6:13">
      <c r="F216" s="10"/>
      <c r="G216" s="10"/>
      <c r="H216" s="10"/>
      <c r="I216" s="10"/>
      <c r="J216" s="10"/>
      <c r="K216" s="10"/>
      <c r="L216" s="10"/>
      <c r="M216" s="10"/>
    </row>
    <row r="217" spans="6:13">
      <c r="F217" s="10"/>
      <c r="G217" s="10"/>
      <c r="H217" s="10"/>
      <c r="I217" s="10"/>
      <c r="J217" s="10"/>
      <c r="K217" s="10"/>
      <c r="L217" s="10"/>
      <c r="M217" s="10"/>
    </row>
    <row r="218" spans="6:13">
      <c r="F218" s="10"/>
      <c r="G218" s="10"/>
      <c r="H218" s="10"/>
      <c r="I218" s="10"/>
      <c r="J218" s="10"/>
      <c r="K218" s="10"/>
      <c r="L218" s="10"/>
      <c r="M218" s="10"/>
    </row>
    <row r="219" spans="6:13">
      <c r="F219" s="10"/>
      <c r="G219" s="10"/>
      <c r="H219" s="10"/>
      <c r="I219" s="10"/>
      <c r="J219" s="10"/>
      <c r="K219" s="10"/>
      <c r="L219" s="10"/>
      <c r="M219" s="10"/>
    </row>
    <row r="220" spans="6:13">
      <c r="F220" s="10"/>
      <c r="G220" s="10"/>
      <c r="H220" s="10"/>
      <c r="I220" s="10"/>
      <c r="J220" s="10"/>
      <c r="K220" s="10"/>
      <c r="L220" s="10"/>
      <c r="M220" s="10"/>
    </row>
    <row r="221" spans="6:13">
      <c r="F221" s="10"/>
      <c r="G221" s="10"/>
      <c r="H221" s="10"/>
      <c r="I221" s="10"/>
      <c r="J221" s="10"/>
      <c r="K221" s="10"/>
      <c r="L221" s="10"/>
      <c r="M221" s="10"/>
    </row>
    <row r="222" spans="6:13">
      <c r="F222" s="10"/>
      <c r="G222" s="10"/>
      <c r="H222" s="10"/>
      <c r="I222" s="10"/>
      <c r="J222" s="10"/>
      <c r="K222" s="10"/>
      <c r="L222" s="10"/>
      <c r="M222" s="10"/>
    </row>
    <row r="223" spans="6:13">
      <c r="F223" s="10"/>
      <c r="G223" s="10"/>
      <c r="H223" s="10"/>
      <c r="I223" s="10"/>
      <c r="J223" s="10"/>
      <c r="K223" s="10"/>
      <c r="L223" s="10"/>
      <c r="M223" s="10"/>
    </row>
    <row r="224" spans="6:13">
      <c r="F224" s="10"/>
      <c r="G224" s="10"/>
      <c r="H224" s="10"/>
      <c r="I224" s="10"/>
      <c r="J224" s="10"/>
      <c r="K224" s="10"/>
      <c r="L224" s="10"/>
      <c r="M224" s="10"/>
    </row>
    <row r="225" spans="6:13">
      <c r="F225" s="10"/>
      <c r="G225" s="10"/>
      <c r="H225" s="10"/>
      <c r="I225" s="10"/>
      <c r="J225" s="10"/>
      <c r="K225" s="10"/>
      <c r="L225" s="10"/>
      <c r="M225" s="10"/>
    </row>
    <row r="226" spans="6:13">
      <c r="F226" s="10"/>
      <c r="G226" s="10"/>
      <c r="H226" s="10"/>
      <c r="I226" s="10"/>
      <c r="J226" s="10"/>
      <c r="K226" s="10"/>
      <c r="L226" s="10"/>
      <c r="M226" s="10"/>
    </row>
    <row r="227" spans="6:13">
      <c r="F227" s="10"/>
      <c r="G227" s="10"/>
      <c r="H227" s="10"/>
      <c r="I227" s="10"/>
      <c r="J227" s="10"/>
      <c r="K227" s="10"/>
      <c r="L227" s="10"/>
      <c r="M227" s="10"/>
    </row>
    <row r="228" spans="6:13">
      <c r="F228" s="10"/>
      <c r="G228" s="10"/>
      <c r="H228" s="10"/>
      <c r="I228" s="10"/>
      <c r="J228" s="10"/>
      <c r="K228" s="10"/>
      <c r="L228" s="10"/>
      <c r="M228" s="10"/>
    </row>
    <row r="229" spans="6:13">
      <c r="F229" s="10"/>
      <c r="G229" s="10"/>
      <c r="H229" s="10"/>
      <c r="I229" s="10"/>
      <c r="J229" s="10"/>
      <c r="K229" s="10"/>
      <c r="L229" s="10"/>
      <c r="M229" s="10"/>
    </row>
    <row r="230" spans="6:13">
      <c r="F230" s="10"/>
      <c r="G230" s="10"/>
      <c r="H230" s="10"/>
      <c r="I230" s="10"/>
      <c r="J230" s="10"/>
      <c r="K230" s="10"/>
      <c r="L230" s="10"/>
      <c r="M230" s="10"/>
    </row>
    <row r="231" spans="6:13">
      <c r="F231" s="10"/>
      <c r="G231" s="10"/>
      <c r="H231" s="10"/>
      <c r="I231" s="10"/>
      <c r="J231" s="10"/>
      <c r="K231" s="10"/>
      <c r="L231" s="10"/>
      <c r="M231" s="10"/>
    </row>
    <row r="232" spans="6:13">
      <c r="F232" s="10"/>
      <c r="G232" s="10"/>
      <c r="H232" s="10"/>
      <c r="I232" s="10"/>
      <c r="J232" s="10"/>
      <c r="K232" s="10"/>
      <c r="L232" s="10"/>
      <c r="M232" s="10"/>
    </row>
    <row r="233" spans="6:13">
      <c r="F233" s="10"/>
      <c r="G233" s="10"/>
      <c r="H233" s="10"/>
      <c r="I233" s="10"/>
      <c r="J233" s="10"/>
      <c r="K233" s="10"/>
      <c r="L233" s="10"/>
      <c r="M233" s="10"/>
    </row>
    <row r="234" spans="6:13">
      <c r="F234" s="10"/>
      <c r="G234" s="10"/>
      <c r="H234" s="10"/>
      <c r="I234" s="10"/>
      <c r="J234" s="10"/>
      <c r="K234" s="10"/>
      <c r="L234" s="10"/>
      <c r="M234" s="10"/>
    </row>
    <row r="235" spans="6:13">
      <c r="F235" s="10"/>
      <c r="G235" s="10"/>
      <c r="H235" s="10"/>
      <c r="I235" s="10"/>
      <c r="J235" s="10"/>
      <c r="K235" s="10"/>
      <c r="L235" s="10"/>
      <c r="M235" s="10"/>
    </row>
    <row r="236" spans="6:13">
      <c r="F236" s="10"/>
      <c r="G236" s="10"/>
      <c r="H236" s="10"/>
      <c r="I236" s="10"/>
      <c r="J236" s="10"/>
      <c r="K236" s="10"/>
      <c r="L236" s="10"/>
      <c r="M236" s="10"/>
    </row>
    <row r="237" spans="6:13">
      <c r="F237" s="10"/>
      <c r="G237" s="10"/>
      <c r="H237" s="10"/>
      <c r="I237" s="10"/>
      <c r="J237" s="10"/>
      <c r="K237" s="10"/>
      <c r="L237" s="10"/>
      <c r="M237" s="10"/>
    </row>
    <row r="238" spans="6:13">
      <c r="F238" s="10"/>
      <c r="G238" s="10"/>
      <c r="H238" s="10"/>
      <c r="I238" s="10"/>
      <c r="J238" s="10"/>
      <c r="K238" s="10"/>
      <c r="L238" s="10"/>
      <c r="M238" s="10"/>
    </row>
    <row r="239" spans="6:13">
      <c r="F239" s="10"/>
      <c r="G239" s="10"/>
      <c r="H239" s="10"/>
      <c r="I239" s="10"/>
      <c r="J239" s="10"/>
      <c r="K239" s="10"/>
      <c r="L239" s="10"/>
      <c r="M239" s="10"/>
    </row>
    <row r="240" spans="6:13">
      <c r="F240" s="10"/>
      <c r="G240" s="10"/>
      <c r="H240" s="10"/>
      <c r="I240" s="10"/>
      <c r="J240" s="10"/>
      <c r="K240" s="10"/>
      <c r="L240" s="10"/>
      <c r="M240" s="10"/>
    </row>
    <row r="241" spans="6:13">
      <c r="F241" s="10"/>
      <c r="G241" s="10"/>
      <c r="H241" s="10"/>
      <c r="I241" s="10"/>
      <c r="J241" s="10"/>
      <c r="K241" s="10"/>
      <c r="L241" s="10"/>
      <c r="M241" s="10"/>
    </row>
    <row r="242" spans="6:13">
      <c r="F242" s="10"/>
      <c r="G242" s="10"/>
      <c r="H242" s="10"/>
      <c r="I242" s="10"/>
      <c r="J242" s="10"/>
      <c r="K242" s="10"/>
      <c r="L242" s="10"/>
      <c r="M242" s="10"/>
    </row>
    <row r="243" spans="6:13">
      <c r="F243" s="10"/>
      <c r="G243" s="10"/>
      <c r="H243" s="10"/>
      <c r="I243" s="10"/>
      <c r="J243" s="10"/>
      <c r="K243" s="10"/>
      <c r="L243" s="10"/>
      <c r="M243" s="10"/>
    </row>
    <row r="244" spans="6:13">
      <c r="F244" s="10"/>
      <c r="G244" s="10"/>
      <c r="H244" s="10"/>
      <c r="I244" s="10"/>
      <c r="J244" s="10"/>
      <c r="K244" s="10"/>
      <c r="L244" s="10"/>
      <c r="M244" s="10"/>
    </row>
    <row r="245" spans="6:13">
      <c r="F245" s="10"/>
      <c r="G245" s="10"/>
      <c r="H245" s="10"/>
      <c r="I245" s="10"/>
      <c r="J245" s="10"/>
      <c r="K245" s="10"/>
      <c r="L245" s="10"/>
      <c r="M245" s="10"/>
    </row>
    <row r="246" spans="6:13">
      <c r="F246" s="10"/>
      <c r="G246" s="10"/>
      <c r="H246" s="10"/>
      <c r="I246" s="10"/>
      <c r="J246" s="10"/>
      <c r="K246" s="10"/>
      <c r="L246" s="10"/>
      <c r="M246" s="10"/>
    </row>
    <row r="247" spans="6:13">
      <c r="F247" s="10"/>
      <c r="G247" s="10"/>
      <c r="H247" s="10"/>
      <c r="I247" s="10"/>
      <c r="J247" s="10"/>
      <c r="K247" s="10"/>
      <c r="L247" s="10"/>
      <c r="M247" s="10"/>
    </row>
    <row r="248" spans="6:13">
      <c r="F248" s="10"/>
      <c r="G248" s="10"/>
      <c r="H248" s="10"/>
      <c r="I248" s="10"/>
      <c r="J248" s="10"/>
      <c r="K248" s="10"/>
      <c r="L248" s="10"/>
      <c r="M248" s="10"/>
    </row>
    <row r="249" spans="6:13">
      <c r="F249" s="10"/>
      <c r="G249" s="10"/>
      <c r="H249" s="10"/>
      <c r="I249" s="10"/>
      <c r="J249" s="10"/>
      <c r="K249" s="10"/>
      <c r="L249" s="10"/>
      <c r="M249" s="10"/>
    </row>
    <row r="250" spans="6:13">
      <c r="F250" s="10"/>
      <c r="G250" s="10"/>
      <c r="H250" s="10"/>
      <c r="I250" s="10"/>
      <c r="J250" s="10"/>
      <c r="K250" s="10"/>
      <c r="L250" s="10"/>
      <c r="M250" s="10"/>
    </row>
    <row r="251" spans="6:13">
      <c r="F251" s="10"/>
      <c r="G251" s="10"/>
      <c r="H251" s="10"/>
      <c r="I251" s="10"/>
      <c r="J251" s="10"/>
      <c r="K251" s="10"/>
      <c r="L251" s="10"/>
      <c r="M251" s="10"/>
    </row>
    <row r="252" spans="6:13">
      <c r="F252" s="10"/>
      <c r="G252" s="10"/>
      <c r="H252" s="10"/>
      <c r="I252" s="10"/>
      <c r="J252" s="10"/>
      <c r="K252" s="10"/>
      <c r="L252" s="10"/>
      <c r="M252" s="10"/>
    </row>
    <row r="253" spans="6:13">
      <c r="F253" s="10"/>
      <c r="G253" s="10"/>
      <c r="H253" s="10"/>
      <c r="I253" s="10"/>
      <c r="J253" s="10"/>
      <c r="K253" s="10"/>
      <c r="L253" s="10"/>
      <c r="M253" s="10"/>
    </row>
    <row r="254" spans="6:13">
      <c r="F254" s="10"/>
      <c r="G254" s="10"/>
      <c r="H254" s="10"/>
      <c r="I254" s="10"/>
      <c r="J254" s="10"/>
      <c r="K254" s="10"/>
      <c r="L254" s="10"/>
      <c r="M254" s="10"/>
    </row>
    <row r="255" spans="6:13">
      <c r="F255" s="10"/>
      <c r="G255" s="10"/>
      <c r="H255" s="10"/>
      <c r="I255" s="10"/>
      <c r="J255" s="10"/>
      <c r="K255" s="10"/>
      <c r="L255" s="10"/>
      <c r="M255" s="10"/>
    </row>
    <row r="256" spans="6:13">
      <c r="F256" s="10"/>
      <c r="G256" s="10"/>
      <c r="H256" s="10"/>
      <c r="I256" s="10"/>
      <c r="J256" s="10"/>
      <c r="K256" s="10"/>
      <c r="L256" s="10"/>
      <c r="M256" s="10"/>
    </row>
    <row r="257" spans="6:13">
      <c r="F257" s="10"/>
      <c r="G257" s="10"/>
      <c r="H257" s="10"/>
      <c r="I257" s="10"/>
      <c r="J257" s="10"/>
      <c r="K257" s="10"/>
      <c r="L257" s="10"/>
      <c r="M257" s="10"/>
    </row>
    <row r="258" spans="6:13">
      <c r="F258" s="10"/>
      <c r="G258" s="10"/>
      <c r="H258" s="10"/>
      <c r="I258" s="10"/>
      <c r="J258" s="10"/>
      <c r="K258" s="10"/>
      <c r="L258" s="10"/>
      <c r="M258" s="10"/>
    </row>
    <row r="259" spans="6:13">
      <c r="F259" s="10"/>
      <c r="G259" s="10"/>
      <c r="H259" s="10"/>
      <c r="I259" s="10"/>
      <c r="J259" s="10"/>
      <c r="K259" s="10"/>
      <c r="L259" s="10"/>
      <c r="M259" s="10"/>
    </row>
    <row r="260" spans="6:13">
      <c r="F260" s="10"/>
      <c r="G260" s="10"/>
      <c r="H260" s="10"/>
      <c r="I260" s="10"/>
      <c r="J260" s="10"/>
      <c r="K260" s="10"/>
      <c r="L260" s="10"/>
      <c r="M260" s="10"/>
    </row>
    <row r="261" spans="6:13">
      <c r="F261" s="10"/>
      <c r="G261" s="10"/>
      <c r="H261" s="10"/>
      <c r="I261" s="10"/>
      <c r="J261" s="10"/>
      <c r="K261" s="10"/>
      <c r="L261" s="10"/>
      <c r="M261" s="10"/>
    </row>
    <row r="262" spans="6:13">
      <c r="F262" s="10"/>
      <c r="G262" s="10"/>
      <c r="H262" s="10"/>
      <c r="I262" s="10"/>
      <c r="J262" s="10"/>
      <c r="K262" s="10"/>
      <c r="L262" s="10"/>
      <c r="M262" s="10"/>
    </row>
    <row r="263" spans="6:13">
      <c r="F263" s="10"/>
      <c r="G263" s="10"/>
      <c r="H263" s="10"/>
      <c r="I263" s="10"/>
      <c r="J263" s="10"/>
      <c r="K263" s="10"/>
      <c r="L263" s="10"/>
      <c r="M263" s="10"/>
    </row>
    <row r="264" spans="6:13">
      <c r="F264" s="10"/>
      <c r="G264" s="10"/>
      <c r="H264" s="10"/>
      <c r="I264" s="10"/>
      <c r="J264" s="10"/>
      <c r="K264" s="10"/>
      <c r="L264" s="10"/>
      <c r="M264" s="10"/>
    </row>
    <row r="265" spans="6:13">
      <c r="F265" s="10"/>
      <c r="G265" s="10"/>
      <c r="H265" s="10"/>
      <c r="I265" s="10"/>
      <c r="J265" s="10"/>
      <c r="K265" s="10"/>
      <c r="L265" s="10"/>
      <c r="M265" s="10"/>
    </row>
    <row r="266" spans="6:13">
      <c r="F266" s="10"/>
      <c r="G266" s="10"/>
      <c r="H266" s="10"/>
      <c r="I266" s="10"/>
      <c r="J266" s="10"/>
      <c r="K266" s="10"/>
      <c r="L266" s="10"/>
      <c r="M266" s="10"/>
    </row>
    <row r="267" spans="6:13">
      <c r="F267" s="10"/>
      <c r="G267" s="10"/>
      <c r="H267" s="10"/>
      <c r="I267" s="10"/>
      <c r="J267" s="10"/>
      <c r="K267" s="10"/>
      <c r="L267" s="10"/>
      <c r="M267" s="10"/>
    </row>
    <row r="268" spans="6:13">
      <c r="F268" s="10"/>
      <c r="G268" s="10"/>
      <c r="H268" s="10"/>
      <c r="I268" s="10"/>
      <c r="J268" s="10"/>
      <c r="K268" s="10"/>
      <c r="L268" s="10"/>
      <c r="M268" s="10"/>
    </row>
    <row r="269" spans="6:13">
      <c r="F269" s="10"/>
      <c r="G269" s="10"/>
      <c r="H269" s="10"/>
      <c r="I269" s="10"/>
      <c r="J269" s="10"/>
      <c r="K269" s="10"/>
      <c r="L269" s="10"/>
      <c r="M269" s="10"/>
    </row>
    <row r="270" spans="6:13">
      <c r="F270" s="10"/>
      <c r="G270" s="10"/>
      <c r="H270" s="10"/>
      <c r="I270" s="10"/>
      <c r="J270" s="10"/>
      <c r="K270" s="10"/>
      <c r="L270" s="10"/>
      <c r="M270" s="10"/>
    </row>
    <row r="271" spans="6:13">
      <c r="F271" s="10"/>
      <c r="G271" s="10"/>
      <c r="H271" s="10"/>
      <c r="I271" s="10"/>
      <c r="J271" s="10"/>
      <c r="K271" s="10"/>
      <c r="L271" s="10"/>
      <c r="M271" s="10"/>
    </row>
    <row r="272" spans="6:13">
      <c r="F272" s="10"/>
      <c r="G272" s="10"/>
      <c r="H272" s="10"/>
      <c r="I272" s="10"/>
      <c r="J272" s="10"/>
      <c r="K272" s="10"/>
      <c r="L272" s="10"/>
      <c r="M272" s="10"/>
    </row>
    <row r="273" spans="6:13">
      <c r="F273" s="10"/>
      <c r="G273" s="10"/>
      <c r="H273" s="10"/>
      <c r="I273" s="10"/>
      <c r="J273" s="10"/>
      <c r="K273" s="10"/>
      <c r="L273" s="10"/>
      <c r="M273" s="10"/>
    </row>
    <row r="274" spans="6:13">
      <c r="F274" s="10"/>
      <c r="G274" s="10"/>
      <c r="H274" s="10"/>
      <c r="I274" s="10"/>
      <c r="J274" s="10"/>
      <c r="K274" s="10"/>
      <c r="L274" s="10"/>
      <c r="M274" s="10"/>
    </row>
    <row r="275" spans="6:13">
      <c r="F275" s="10"/>
      <c r="G275" s="10"/>
      <c r="H275" s="10"/>
      <c r="I275" s="10"/>
      <c r="J275" s="10"/>
      <c r="K275" s="10"/>
      <c r="L275" s="10"/>
      <c r="M275" s="10"/>
    </row>
    <row r="276" spans="6:13">
      <c r="F276" s="10"/>
      <c r="G276" s="10"/>
      <c r="H276" s="10"/>
      <c r="I276" s="10"/>
      <c r="J276" s="10"/>
      <c r="K276" s="10"/>
      <c r="L276" s="10"/>
      <c r="M276" s="10"/>
    </row>
    <row r="277" spans="6:13">
      <c r="F277" s="10"/>
      <c r="G277" s="10"/>
      <c r="H277" s="10"/>
      <c r="I277" s="10"/>
      <c r="J277" s="10"/>
      <c r="K277" s="10"/>
      <c r="L277" s="10"/>
      <c r="M277" s="10"/>
    </row>
    <row r="278" spans="6:13">
      <c r="F278" s="10"/>
      <c r="G278" s="10"/>
      <c r="H278" s="10"/>
      <c r="I278" s="10"/>
      <c r="J278" s="10"/>
      <c r="K278" s="10"/>
      <c r="L278" s="10"/>
      <c r="M278" s="10"/>
    </row>
    <row r="279" spans="6:13">
      <c r="F279" s="10"/>
      <c r="G279" s="10"/>
      <c r="H279" s="10"/>
      <c r="I279" s="10"/>
      <c r="J279" s="10"/>
      <c r="K279" s="10"/>
      <c r="L279" s="10"/>
      <c r="M279" s="10"/>
    </row>
    <row r="280" spans="6:13">
      <c r="F280" s="10"/>
      <c r="G280" s="10"/>
      <c r="H280" s="10"/>
      <c r="I280" s="10"/>
      <c r="J280" s="10"/>
      <c r="K280" s="10"/>
      <c r="L280" s="10"/>
      <c r="M280" s="10"/>
    </row>
    <row r="281" spans="6:13">
      <c r="F281" s="10"/>
      <c r="G281" s="10"/>
      <c r="H281" s="10"/>
      <c r="I281" s="10"/>
      <c r="J281" s="10"/>
      <c r="K281" s="10"/>
      <c r="L281" s="10"/>
      <c r="M281" s="10"/>
    </row>
    <row r="282" spans="6:13">
      <c r="F282" s="10"/>
      <c r="G282" s="10"/>
      <c r="H282" s="10"/>
      <c r="I282" s="10"/>
      <c r="J282" s="10"/>
      <c r="K282" s="10"/>
      <c r="L282" s="10"/>
      <c r="M282" s="10"/>
    </row>
    <row r="283" spans="6:13">
      <c r="F283" s="10"/>
      <c r="G283" s="10"/>
      <c r="H283" s="10"/>
      <c r="I283" s="10"/>
      <c r="J283" s="10"/>
      <c r="K283" s="10"/>
      <c r="L283" s="10"/>
      <c r="M283" s="10"/>
    </row>
    <row r="284" spans="6:13">
      <c r="F284" s="10"/>
      <c r="G284" s="10"/>
      <c r="H284" s="10"/>
      <c r="I284" s="10"/>
      <c r="J284" s="10"/>
      <c r="K284" s="10"/>
      <c r="L284" s="10"/>
      <c r="M284" s="10"/>
    </row>
    <row r="285" spans="6:13">
      <c r="F285" s="10"/>
      <c r="G285" s="10"/>
      <c r="H285" s="10"/>
      <c r="I285" s="10"/>
      <c r="J285" s="10"/>
      <c r="K285" s="10"/>
      <c r="L285" s="10"/>
      <c r="M285" s="10"/>
    </row>
    <row r="286" spans="6:13">
      <c r="F286" s="10"/>
      <c r="G286" s="10"/>
      <c r="H286" s="10"/>
      <c r="I286" s="10"/>
      <c r="J286" s="10"/>
      <c r="K286" s="10"/>
      <c r="L286" s="10"/>
      <c r="M286" s="10"/>
    </row>
    <row r="287" spans="6:13">
      <c r="F287" s="10"/>
      <c r="G287" s="10"/>
      <c r="H287" s="10"/>
      <c r="I287" s="10"/>
      <c r="J287" s="10"/>
      <c r="K287" s="10"/>
      <c r="L287" s="10"/>
      <c r="M287" s="10"/>
    </row>
    <row r="288" spans="6:13">
      <c r="F288" s="10"/>
      <c r="G288" s="10"/>
      <c r="H288" s="10"/>
      <c r="I288" s="10"/>
      <c r="J288" s="10"/>
      <c r="K288" s="10"/>
      <c r="L288" s="10"/>
      <c r="M288" s="10"/>
    </row>
    <row r="289" spans="6:13">
      <c r="F289" s="10"/>
      <c r="G289" s="10"/>
      <c r="H289" s="10"/>
      <c r="I289" s="10"/>
      <c r="J289" s="10"/>
      <c r="K289" s="10"/>
      <c r="L289" s="10"/>
      <c r="M289" s="10"/>
    </row>
    <row r="290" spans="6:13">
      <c r="F290" s="10"/>
      <c r="G290" s="10"/>
      <c r="H290" s="10"/>
      <c r="I290" s="10"/>
      <c r="J290" s="10"/>
      <c r="K290" s="10"/>
      <c r="L290" s="10"/>
      <c r="M290" s="10"/>
    </row>
    <row r="291" spans="6:13">
      <c r="F291" s="10"/>
      <c r="G291" s="10"/>
      <c r="H291" s="10"/>
      <c r="I291" s="10"/>
      <c r="J291" s="10"/>
      <c r="K291" s="10"/>
      <c r="L291" s="10"/>
      <c r="M291" s="10"/>
    </row>
    <row r="292" spans="6:13">
      <c r="F292" s="10"/>
      <c r="G292" s="10"/>
      <c r="H292" s="10"/>
      <c r="I292" s="10"/>
      <c r="J292" s="10"/>
      <c r="K292" s="10"/>
      <c r="L292" s="10"/>
      <c r="M292" s="10"/>
    </row>
    <row r="293" spans="6:13">
      <c r="F293" s="10"/>
      <c r="G293" s="10"/>
      <c r="H293" s="10"/>
      <c r="I293" s="10"/>
      <c r="J293" s="10"/>
      <c r="K293" s="10"/>
      <c r="L293" s="10"/>
      <c r="M293" s="10"/>
    </row>
    <row r="294" spans="6:13">
      <c r="F294" s="10"/>
      <c r="G294" s="10"/>
      <c r="H294" s="10"/>
      <c r="I294" s="10"/>
      <c r="J294" s="10"/>
      <c r="K294" s="10"/>
      <c r="L294" s="10"/>
      <c r="M294" s="10"/>
    </row>
    <row r="295" spans="6:13">
      <c r="F295" s="10"/>
      <c r="G295" s="10"/>
      <c r="H295" s="10"/>
      <c r="I295" s="10"/>
      <c r="J295" s="10"/>
      <c r="K295" s="10"/>
      <c r="L295" s="10"/>
      <c r="M295" s="10"/>
    </row>
    <row r="296" spans="6:13">
      <c r="F296" s="10"/>
      <c r="G296" s="10"/>
      <c r="H296" s="10"/>
      <c r="I296" s="10"/>
      <c r="J296" s="10"/>
      <c r="K296" s="10"/>
      <c r="L296" s="10"/>
      <c r="M296" s="10"/>
    </row>
    <row r="297" spans="6:13">
      <c r="F297" s="10"/>
      <c r="G297" s="10"/>
      <c r="H297" s="10"/>
      <c r="I297" s="10"/>
      <c r="J297" s="10"/>
      <c r="K297" s="10"/>
      <c r="L297" s="10"/>
      <c r="M297" s="10"/>
    </row>
    <row r="298" spans="6:13">
      <c r="F298" s="10"/>
      <c r="G298" s="10"/>
      <c r="H298" s="10"/>
      <c r="I298" s="10"/>
      <c r="J298" s="10"/>
      <c r="K298" s="10"/>
      <c r="L298" s="10"/>
      <c r="M298" s="10"/>
    </row>
    <row r="299" spans="6:13">
      <c r="F299" s="10"/>
      <c r="G299" s="10"/>
      <c r="H299" s="10"/>
      <c r="I299" s="10"/>
      <c r="J299" s="10"/>
      <c r="K299" s="10"/>
      <c r="L299" s="10"/>
      <c r="M299" s="10"/>
    </row>
    <row r="300" spans="6:13">
      <c r="F300" s="10"/>
      <c r="G300" s="10"/>
      <c r="H300" s="10"/>
      <c r="I300" s="10"/>
      <c r="J300" s="10"/>
      <c r="K300" s="10"/>
      <c r="L300" s="10"/>
      <c r="M300" s="10"/>
    </row>
    <row r="301" spans="6:13">
      <c r="F301" s="10"/>
      <c r="G301" s="10"/>
      <c r="H301" s="10"/>
      <c r="I301" s="10"/>
      <c r="J301" s="10"/>
      <c r="K301" s="10"/>
      <c r="L301" s="10"/>
      <c r="M301" s="10"/>
    </row>
    <row r="302" spans="6:13">
      <c r="F302" s="10"/>
      <c r="G302" s="10"/>
      <c r="H302" s="10"/>
      <c r="I302" s="10"/>
      <c r="J302" s="10"/>
      <c r="K302" s="10"/>
      <c r="L302" s="10"/>
      <c r="M302" s="10"/>
    </row>
    <row r="303" spans="6:13">
      <c r="F303" s="10"/>
      <c r="G303" s="10"/>
      <c r="H303" s="10"/>
      <c r="I303" s="10"/>
      <c r="J303" s="10"/>
      <c r="K303" s="10"/>
      <c r="L303" s="10"/>
      <c r="M303" s="10"/>
    </row>
    <row r="304" spans="6:13">
      <c r="F304" s="10"/>
      <c r="G304" s="10"/>
      <c r="H304" s="10"/>
      <c r="I304" s="10"/>
      <c r="J304" s="10"/>
      <c r="K304" s="10"/>
      <c r="L304" s="10"/>
      <c r="M304" s="10"/>
    </row>
    <row r="305" spans="6:13">
      <c r="F305" s="10"/>
      <c r="G305" s="10"/>
      <c r="H305" s="10"/>
      <c r="I305" s="10"/>
      <c r="J305" s="10"/>
      <c r="K305" s="10"/>
      <c r="L305" s="10"/>
      <c r="M305" s="10"/>
    </row>
    <row r="306" spans="6:13">
      <c r="F306" s="10"/>
      <c r="G306" s="10"/>
      <c r="H306" s="10"/>
      <c r="I306" s="10"/>
      <c r="J306" s="10"/>
      <c r="K306" s="10"/>
      <c r="L306" s="10"/>
      <c r="M306" s="10"/>
    </row>
    <row r="307" spans="6:13">
      <c r="F307" s="10"/>
      <c r="G307" s="10"/>
      <c r="H307" s="10"/>
      <c r="I307" s="10"/>
      <c r="J307" s="10"/>
      <c r="K307" s="10"/>
      <c r="L307" s="10"/>
      <c r="M307" s="10"/>
    </row>
    <row r="308" spans="6:13">
      <c r="F308" s="10"/>
      <c r="G308" s="10"/>
      <c r="H308" s="10"/>
      <c r="I308" s="10"/>
      <c r="J308" s="10"/>
      <c r="K308" s="10"/>
      <c r="L308" s="10"/>
      <c r="M308" s="10"/>
    </row>
    <row r="309" spans="6:13">
      <c r="F309" s="10"/>
      <c r="G309" s="10"/>
      <c r="H309" s="10"/>
      <c r="I309" s="10"/>
      <c r="J309" s="10"/>
      <c r="K309" s="10"/>
      <c r="L309" s="10"/>
      <c r="M309" s="10"/>
    </row>
    <row r="310" spans="6:13">
      <c r="F310" s="10"/>
      <c r="G310" s="10"/>
      <c r="H310" s="10"/>
      <c r="I310" s="10"/>
      <c r="J310" s="10"/>
      <c r="K310" s="10"/>
      <c r="L310" s="10"/>
      <c r="M310" s="10"/>
    </row>
    <row r="311" spans="6:13">
      <c r="F311" s="10"/>
      <c r="G311" s="10"/>
      <c r="H311" s="10"/>
      <c r="I311" s="10"/>
      <c r="J311" s="10"/>
      <c r="K311" s="10"/>
      <c r="L311" s="10"/>
      <c r="M311" s="10"/>
    </row>
    <row r="312" spans="6:13">
      <c r="F312" s="10"/>
      <c r="G312" s="10"/>
      <c r="H312" s="10"/>
      <c r="I312" s="10"/>
      <c r="J312" s="10"/>
      <c r="K312" s="10"/>
      <c r="L312" s="10"/>
      <c r="M312" s="10"/>
    </row>
    <row r="313" spans="6:13">
      <c r="F313" s="10"/>
      <c r="G313" s="10"/>
      <c r="H313" s="10"/>
      <c r="I313" s="10"/>
      <c r="J313" s="10"/>
      <c r="K313" s="10"/>
      <c r="L313" s="10"/>
      <c r="M313" s="10"/>
    </row>
    <row r="314" spans="6:13">
      <c r="F314" s="10"/>
      <c r="G314" s="10"/>
      <c r="H314" s="10"/>
      <c r="I314" s="10"/>
      <c r="J314" s="10"/>
      <c r="K314" s="10"/>
      <c r="L314" s="10"/>
      <c r="M314" s="10"/>
    </row>
    <row r="315" spans="6:13">
      <c r="F315" s="10"/>
      <c r="G315" s="10"/>
      <c r="H315" s="10"/>
      <c r="I315" s="10"/>
      <c r="J315" s="10"/>
      <c r="K315" s="10"/>
      <c r="L315" s="10"/>
      <c r="M315" s="10"/>
    </row>
    <row r="316" spans="6:13">
      <c r="F316" s="10"/>
      <c r="G316" s="10"/>
      <c r="H316" s="10"/>
      <c r="I316" s="10"/>
      <c r="J316" s="10"/>
      <c r="K316" s="10"/>
      <c r="L316" s="10"/>
      <c r="M316" s="10"/>
    </row>
    <row r="317" spans="6:13">
      <c r="F317" s="10"/>
      <c r="G317" s="10"/>
      <c r="H317" s="10"/>
      <c r="I317" s="10"/>
      <c r="J317" s="10"/>
      <c r="K317" s="10"/>
      <c r="L317" s="10"/>
      <c r="M317" s="10"/>
    </row>
    <row r="318" spans="6:13">
      <c r="F318" s="10"/>
      <c r="G318" s="10"/>
      <c r="H318" s="10"/>
      <c r="I318" s="10"/>
      <c r="J318" s="10"/>
      <c r="K318" s="10"/>
      <c r="L318" s="10"/>
      <c r="M318" s="10"/>
    </row>
    <row r="319" spans="6:13">
      <c r="F319" s="10"/>
      <c r="G319" s="10"/>
      <c r="H319" s="10"/>
      <c r="I319" s="10"/>
      <c r="J319" s="10"/>
      <c r="K319" s="10"/>
      <c r="L319" s="10"/>
      <c r="M319" s="10"/>
    </row>
    <row r="320" spans="6:13">
      <c r="F320" s="10"/>
      <c r="G320" s="10"/>
      <c r="H320" s="10"/>
      <c r="I320" s="10"/>
      <c r="J320" s="10"/>
      <c r="K320" s="10"/>
      <c r="L320" s="10"/>
      <c r="M320" s="10"/>
    </row>
    <row r="321" spans="6:13">
      <c r="F321" s="10"/>
      <c r="G321" s="10"/>
      <c r="H321" s="10"/>
      <c r="I321" s="10"/>
      <c r="J321" s="10"/>
      <c r="K321" s="10"/>
      <c r="L321" s="10"/>
      <c r="M321" s="10"/>
    </row>
    <row r="322" spans="6:13">
      <c r="F322" s="10"/>
      <c r="G322" s="10"/>
      <c r="H322" s="10"/>
      <c r="I322" s="10"/>
      <c r="J322" s="10"/>
      <c r="K322" s="10"/>
      <c r="L322" s="10"/>
      <c r="M322" s="10"/>
    </row>
    <row r="323" spans="6:13">
      <c r="F323" s="10"/>
      <c r="G323" s="10"/>
      <c r="H323" s="10"/>
      <c r="I323" s="10"/>
      <c r="J323" s="10"/>
      <c r="K323" s="10"/>
      <c r="L323" s="10"/>
      <c r="M323" s="10"/>
    </row>
    <row r="324" spans="6:13">
      <c r="F324" s="10"/>
      <c r="G324" s="10"/>
      <c r="H324" s="10"/>
      <c r="I324" s="10"/>
      <c r="J324" s="10"/>
      <c r="K324" s="10"/>
      <c r="L324" s="10"/>
      <c r="M324" s="10"/>
    </row>
    <row r="325" spans="6:13">
      <c r="F325" s="10"/>
      <c r="G325" s="10"/>
      <c r="H325" s="10"/>
      <c r="I325" s="10"/>
      <c r="J325" s="10"/>
      <c r="K325" s="10"/>
      <c r="L325" s="10"/>
      <c r="M325" s="10"/>
    </row>
    <row r="326" spans="6:13">
      <c r="F326" s="10"/>
      <c r="G326" s="10"/>
      <c r="H326" s="10"/>
      <c r="I326" s="10"/>
      <c r="J326" s="10"/>
      <c r="K326" s="10"/>
      <c r="L326" s="10"/>
      <c r="M326" s="10"/>
    </row>
    <row r="327" spans="6:13">
      <c r="F327" s="10"/>
      <c r="G327" s="10"/>
      <c r="H327" s="10"/>
      <c r="I327" s="10"/>
      <c r="J327" s="10"/>
      <c r="K327" s="10"/>
      <c r="L327" s="10"/>
      <c r="M327" s="10"/>
    </row>
    <row r="328" spans="6:13">
      <c r="F328" s="10"/>
      <c r="G328" s="10"/>
      <c r="H328" s="10"/>
      <c r="I328" s="10"/>
      <c r="J328" s="10"/>
      <c r="K328" s="10"/>
      <c r="L328" s="10"/>
      <c r="M328" s="10"/>
    </row>
    <row r="329" spans="6:13">
      <c r="F329" s="10"/>
      <c r="G329" s="10"/>
      <c r="H329" s="10"/>
      <c r="I329" s="10"/>
      <c r="J329" s="10"/>
      <c r="K329" s="10"/>
      <c r="L329" s="10"/>
      <c r="M329" s="10"/>
    </row>
    <row r="330" spans="6:13">
      <c r="F330" s="10"/>
      <c r="G330" s="10"/>
      <c r="H330" s="10"/>
      <c r="I330" s="10"/>
      <c r="J330" s="10"/>
      <c r="K330" s="10"/>
      <c r="L330" s="10"/>
      <c r="M330" s="10"/>
    </row>
    <row r="331" spans="6:13">
      <c r="F331" s="10"/>
      <c r="G331" s="10"/>
      <c r="H331" s="10"/>
      <c r="I331" s="10"/>
      <c r="J331" s="10"/>
      <c r="K331" s="10"/>
      <c r="L331" s="10"/>
      <c r="M331" s="10"/>
    </row>
    <row r="332" spans="6:13">
      <c r="F332" s="10"/>
      <c r="G332" s="10"/>
      <c r="H332" s="10"/>
      <c r="I332" s="10"/>
      <c r="J332" s="10"/>
      <c r="K332" s="10"/>
      <c r="L332" s="10"/>
      <c r="M332" s="10"/>
    </row>
    <row r="333" spans="6:13">
      <c r="F333" s="10"/>
      <c r="G333" s="10"/>
      <c r="H333" s="10"/>
      <c r="I333" s="10"/>
      <c r="J333" s="10"/>
      <c r="K333" s="10"/>
      <c r="L333" s="10"/>
      <c r="M333" s="10"/>
    </row>
    <row r="334" spans="6:13">
      <c r="F334" s="10"/>
      <c r="G334" s="10"/>
      <c r="H334" s="10"/>
      <c r="I334" s="10"/>
      <c r="J334" s="10"/>
      <c r="K334" s="10"/>
      <c r="L334" s="10"/>
      <c r="M334" s="10"/>
    </row>
    <row r="335" spans="6:13">
      <c r="F335" s="10"/>
      <c r="G335" s="10"/>
      <c r="H335" s="10"/>
      <c r="I335" s="10"/>
      <c r="J335" s="10"/>
      <c r="K335" s="10"/>
      <c r="L335" s="10"/>
      <c r="M335" s="10"/>
    </row>
    <row r="336" spans="6:13">
      <c r="F336" s="10"/>
      <c r="G336" s="10"/>
      <c r="H336" s="10"/>
      <c r="I336" s="10"/>
      <c r="J336" s="10"/>
      <c r="K336" s="10"/>
      <c r="L336" s="10"/>
      <c r="M336" s="10"/>
    </row>
    <row r="337" spans="6:13">
      <c r="F337" s="10"/>
      <c r="G337" s="10"/>
      <c r="H337" s="10"/>
      <c r="I337" s="10"/>
      <c r="J337" s="10"/>
      <c r="K337" s="10"/>
      <c r="L337" s="10"/>
      <c r="M337" s="10"/>
    </row>
    <row r="338" spans="6:13">
      <c r="F338" s="10"/>
      <c r="G338" s="10"/>
      <c r="H338" s="10"/>
      <c r="I338" s="10"/>
      <c r="J338" s="10"/>
      <c r="K338" s="10"/>
      <c r="L338" s="10"/>
      <c r="M338" s="10"/>
    </row>
    <row r="339" spans="6:13">
      <c r="F339" s="10"/>
      <c r="G339" s="10"/>
      <c r="H339" s="10"/>
      <c r="I339" s="10"/>
      <c r="J339" s="10"/>
      <c r="K339" s="10"/>
      <c r="L339" s="10"/>
      <c r="M339" s="10"/>
    </row>
    <row r="340" spans="6:13">
      <c r="F340" s="10"/>
      <c r="G340" s="10"/>
      <c r="H340" s="10"/>
      <c r="I340" s="10"/>
      <c r="J340" s="10"/>
      <c r="K340" s="10"/>
      <c r="L340" s="10"/>
      <c r="M340" s="10"/>
    </row>
    <row r="341" spans="6:13">
      <c r="F341" s="10"/>
      <c r="G341" s="10"/>
      <c r="H341" s="10"/>
      <c r="I341" s="10"/>
      <c r="J341" s="10"/>
      <c r="K341" s="10"/>
      <c r="L341" s="10"/>
      <c r="M341" s="10"/>
    </row>
    <row r="342" spans="6:13">
      <c r="F342" s="10"/>
      <c r="G342" s="10"/>
      <c r="H342" s="10"/>
      <c r="I342" s="10"/>
      <c r="J342" s="10"/>
      <c r="K342" s="10"/>
      <c r="L342" s="10"/>
      <c r="M342" s="10"/>
    </row>
    <row r="343" spans="6:13">
      <c r="F343" s="10"/>
      <c r="G343" s="10"/>
      <c r="H343" s="10"/>
      <c r="I343" s="10"/>
      <c r="J343" s="10"/>
      <c r="K343" s="10"/>
      <c r="L343" s="10"/>
      <c r="M343" s="10"/>
    </row>
    <row r="344" spans="6:13">
      <c r="F344" s="10"/>
      <c r="G344" s="10"/>
      <c r="H344" s="10"/>
      <c r="I344" s="10"/>
      <c r="J344" s="10"/>
      <c r="K344" s="10"/>
      <c r="L344" s="10"/>
      <c r="M344" s="10"/>
    </row>
    <row r="345" spans="6:13">
      <c r="F345" s="10"/>
      <c r="G345" s="10"/>
      <c r="H345" s="10"/>
      <c r="I345" s="10"/>
      <c r="J345" s="10"/>
      <c r="K345" s="10"/>
      <c r="L345" s="10"/>
      <c r="M345" s="10"/>
    </row>
    <row r="346" spans="6:13">
      <c r="F346" s="10"/>
      <c r="G346" s="10"/>
      <c r="H346" s="10"/>
      <c r="I346" s="10"/>
      <c r="J346" s="10"/>
      <c r="K346" s="10"/>
      <c r="L346" s="10"/>
      <c r="M346" s="10"/>
    </row>
    <row r="347" spans="6:13">
      <c r="F347" s="10"/>
      <c r="G347" s="10"/>
      <c r="H347" s="10"/>
      <c r="I347" s="10"/>
      <c r="J347" s="10"/>
      <c r="K347" s="10"/>
      <c r="L347" s="10"/>
      <c r="M347" s="10"/>
    </row>
    <row r="348" spans="6:13">
      <c r="F348" s="10"/>
      <c r="G348" s="10"/>
      <c r="H348" s="10"/>
      <c r="I348" s="10"/>
      <c r="J348" s="10"/>
      <c r="K348" s="10"/>
      <c r="L348" s="10"/>
      <c r="M348" s="10"/>
    </row>
    <row r="349" spans="6:13">
      <c r="F349" s="10"/>
      <c r="G349" s="10"/>
      <c r="H349" s="10"/>
      <c r="I349" s="10"/>
      <c r="J349" s="10"/>
      <c r="K349" s="10"/>
      <c r="L349" s="10"/>
      <c r="M349" s="10"/>
    </row>
    <row r="350" spans="6:13">
      <c r="F350" s="10"/>
      <c r="G350" s="10"/>
      <c r="H350" s="10"/>
      <c r="I350" s="10"/>
      <c r="J350" s="10"/>
      <c r="K350" s="10"/>
      <c r="L350" s="10"/>
      <c r="M350" s="10"/>
    </row>
    <row r="351" spans="6:13">
      <c r="F351" s="10"/>
      <c r="G351" s="10"/>
      <c r="H351" s="10"/>
      <c r="I351" s="10"/>
      <c r="J351" s="10"/>
      <c r="K351" s="10"/>
      <c r="L351" s="10"/>
      <c r="M351" s="10"/>
    </row>
    <row r="352" spans="6:13">
      <c r="F352" s="10"/>
      <c r="G352" s="10"/>
      <c r="H352" s="10"/>
      <c r="I352" s="10"/>
      <c r="J352" s="10"/>
      <c r="K352" s="10"/>
      <c r="L352" s="10"/>
      <c r="M352" s="10"/>
    </row>
    <row r="353" spans="6:13">
      <c r="F353" s="10"/>
      <c r="G353" s="10"/>
      <c r="H353" s="10"/>
      <c r="I353" s="10"/>
      <c r="J353" s="10"/>
      <c r="K353" s="10"/>
      <c r="L353" s="10"/>
      <c r="M353" s="10"/>
    </row>
    <row r="354" spans="6:13">
      <c r="F354" s="10"/>
      <c r="G354" s="10"/>
      <c r="H354" s="10"/>
      <c r="I354" s="10"/>
      <c r="J354" s="10"/>
      <c r="K354" s="10"/>
      <c r="L354" s="10"/>
      <c r="M354" s="10"/>
    </row>
    <row r="355" spans="6:13">
      <c r="F355" s="10"/>
      <c r="G355" s="10"/>
      <c r="H355" s="10"/>
      <c r="I355" s="10"/>
      <c r="J355" s="10"/>
      <c r="K355" s="10"/>
      <c r="L355" s="10"/>
      <c r="M355" s="10"/>
    </row>
    <row r="356" spans="6:13">
      <c r="F356" s="10"/>
      <c r="G356" s="10"/>
      <c r="H356" s="10"/>
      <c r="I356" s="10"/>
      <c r="J356" s="10"/>
      <c r="K356" s="10"/>
      <c r="L356" s="10"/>
      <c r="M356" s="10"/>
    </row>
    <row r="357" spans="6:13">
      <c r="F357" s="10"/>
      <c r="G357" s="10"/>
      <c r="H357" s="10"/>
      <c r="I357" s="10"/>
      <c r="J357" s="10"/>
      <c r="K357" s="10"/>
      <c r="L357" s="10"/>
      <c r="M357" s="10"/>
    </row>
    <row r="358" spans="6:13">
      <c r="F358" s="10"/>
      <c r="G358" s="10"/>
      <c r="H358" s="10"/>
      <c r="I358" s="10"/>
      <c r="J358" s="10"/>
      <c r="K358" s="10"/>
      <c r="L358" s="10"/>
      <c r="M358" s="10"/>
    </row>
    <row r="359" spans="6:13">
      <c r="F359" s="10"/>
      <c r="G359" s="10"/>
      <c r="H359" s="10"/>
      <c r="I359" s="10"/>
      <c r="J359" s="10"/>
      <c r="K359" s="10"/>
      <c r="L359" s="10"/>
      <c r="M359" s="10"/>
    </row>
    <row r="360" spans="6:13">
      <c r="F360" s="10"/>
      <c r="G360" s="10"/>
      <c r="H360" s="10"/>
      <c r="I360" s="10"/>
      <c r="J360" s="10"/>
      <c r="K360" s="10"/>
      <c r="L360" s="10"/>
      <c r="M360" s="10"/>
    </row>
    <row r="361" spans="6:13">
      <c r="F361" s="10"/>
      <c r="G361" s="10"/>
      <c r="H361" s="10"/>
      <c r="I361" s="10"/>
      <c r="J361" s="10"/>
      <c r="K361" s="10"/>
      <c r="L361" s="10"/>
      <c r="M361" s="10"/>
    </row>
    <row r="362" spans="6:13">
      <c r="F362" s="10"/>
      <c r="G362" s="10"/>
      <c r="H362" s="10"/>
      <c r="I362" s="10"/>
      <c r="J362" s="10"/>
      <c r="K362" s="10"/>
      <c r="L362" s="10"/>
      <c r="M362" s="10"/>
    </row>
    <row r="363" spans="6:13">
      <c r="F363" s="10"/>
      <c r="G363" s="10"/>
      <c r="H363" s="10"/>
      <c r="I363" s="10"/>
      <c r="J363" s="10"/>
      <c r="K363" s="10"/>
      <c r="L363" s="10"/>
      <c r="M363" s="10"/>
    </row>
    <row r="364" spans="6:13">
      <c r="F364" s="10"/>
      <c r="G364" s="10"/>
      <c r="H364" s="10"/>
      <c r="I364" s="10"/>
      <c r="J364" s="10"/>
      <c r="K364" s="10"/>
      <c r="L364" s="10"/>
      <c r="M364" s="10"/>
    </row>
    <row r="365" spans="6:13">
      <c r="F365" s="10"/>
      <c r="G365" s="10"/>
      <c r="H365" s="10"/>
      <c r="I365" s="10"/>
      <c r="J365" s="10"/>
      <c r="K365" s="10"/>
      <c r="L365" s="10"/>
      <c r="M365" s="10"/>
    </row>
    <row r="366" spans="6:13">
      <c r="F366" s="10"/>
      <c r="G366" s="10"/>
      <c r="H366" s="10"/>
      <c r="I366" s="10"/>
      <c r="J366" s="10"/>
      <c r="K366" s="10"/>
      <c r="L366" s="10"/>
      <c r="M366" s="10"/>
    </row>
    <row r="367" spans="6:13">
      <c r="F367" s="10"/>
      <c r="G367" s="10"/>
      <c r="H367" s="10"/>
      <c r="I367" s="10"/>
      <c r="J367" s="10"/>
      <c r="K367" s="10"/>
      <c r="L367" s="10"/>
      <c r="M367" s="10"/>
    </row>
    <row r="368" spans="6:13">
      <c r="F368" s="10"/>
      <c r="G368" s="10"/>
      <c r="H368" s="10"/>
      <c r="I368" s="10"/>
      <c r="J368" s="10"/>
      <c r="K368" s="10"/>
      <c r="L368" s="10"/>
      <c r="M368" s="10"/>
    </row>
    <row r="369" spans="6:13">
      <c r="F369" s="10"/>
      <c r="G369" s="10"/>
      <c r="H369" s="10"/>
      <c r="I369" s="10"/>
      <c r="J369" s="10"/>
      <c r="K369" s="10"/>
      <c r="L369" s="10"/>
      <c r="M369" s="10"/>
    </row>
    <row r="370" spans="6:13">
      <c r="F370" s="10"/>
      <c r="G370" s="10"/>
      <c r="H370" s="10"/>
      <c r="I370" s="10"/>
      <c r="J370" s="10"/>
      <c r="K370" s="10"/>
      <c r="L370" s="10"/>
      <c r="M370" s="10"/>
    </row>
    <row r="371" spans="6:13">
      <c r="F371" s="10"/>
      <c r="G371" s="10"/>
      <c r="H371" s="10"/>
      <c r="I371" s="10"/>
      <c r="J371" s="10"/>
      <c r="K371" s="10"/>
      <c r="L371" s="10"/>
      <c r="M371" s="10"/>
    </row>
    <row r="372" spans="6:13">
      <c r="F372" s="10"/>
      <c r="G372" s="10"/>
      <c r="H372" s="10"/>
      <c r="I372" s="10"/>
      <c r="J372" s="10"/>
      <c r="K372" s="10"/>
      <c r="L372" s="10"/>
      <c r="M372" s="10"/>
    </row>
    <row r="373" spans="6:13">
      <c r="F373" s="10"/>
      <c r="G373" s="10"/>
      <c r="H373" s="10"/>
      <c r="I373" s="10"/>
      <c r="J373" s="10"/>
      <c r="K373" s="10"/>
      <c r="L373" s="10"/>
      <c r="M373" s="10"/>
    </row>
    <row r="374" spans="6:13">
      <c r="F374" s="10"/>
      <c r="G374" s="10"/>
      <c r="H374" s="10"/>
      <c r="I374" s="10"/>
      <c r="J374" s="10"/>
      <c r="K374" s="10"/>
      <c r="L374" s="10"/>
      <c r="M374" s="10"/>
    </row>
    <row r="375" spans="6:13">
      <c r="F375" s="10"/>
      <c r="G375" s="10"/>
      <c r="H375" s="10"/>
      <c r="I375" s="10"/>
      <c r="J375" s="10"/>
      <c r="K375" s="10"/>
      <c r="L375" s="10"/>
      <c r="M375" s="10"/>
    </row>
    <row r="376" spans="6:13">
      <c r="F376" s="10"/>
      <c r="G376" s="10"/>
      <c r="H376" s="10"/>
      <c r="I376" s="10"/>
      <c r="J376" s="10"/>
      <c r="K376" s="10"/>
      <c r="L376" s="10"/>
      <c r="M376" s="10"/>
    </row>
    <row r="377" spans="6:13">
      <c r="F377" s="10"/>
      <c r="G377" s="10"/>
      <c r="H377" s="10"/>
      <c r="I377" s="10"/>
      <c r="J377" s="10"/>
      <c r="K377" s="10"/>
      <c r="L377" s="10"/>
      <c r="M377" s="10"/>
    </row>
    <row r="378" spans="6:13">
      <c r="F378" s="10"/>
      <c r="G378" s="10"/>
      <c r="H378" s="10"/>
      <c r="I378" s="10"/>
      <c r="J378" s="10"/>
      <c r="K378" s="10"/>
      <c r="L378" s="10"/>
      <c r="M378" s="10"/>
    </row>
    <row r="379" spans="6:13">
      <c r="F379" s="10"/>
      <c r="G379" s="10"/>
      <c r="H379" s="10"/>
      <c r="I379" s="10"/>
      <c r="J379" s="10"/>
      <c r="K379" s="10"/>
      <c r="L379" s="10"/>
      <c r="M379" s="10"/>
    </row>
    <row r="380" spans="6:13">
      <c r="F380" s="10"/>
      <c r="G380" s="10"/>
      <c r="H380" s="10"/>
      <c r="I380" s="10"/>
      <c r="J380" s="10"/>
      <c r="K380" s="10"/>
      <c r="L380" s="10"/>
      <c r="M380" s="10"/>
    </row>
    <row r="381" spans="6:13">
      <c r="F381" s="10"/>
      <c r="G381" s="10"/>
      <c r="H381" s="10"/>
      <c r="I381" s="10"/>
      <c r="J381" s="10"/>
      <c r="K381" s="10"/>
      <c r="L381" s="10"/>
      <c r="M381" s="10"/>
    </row>
    <row r="382" spans="6:13">
      <c r="F382" s="10"/>
      <c r="G382" s="10"/>
      <c r="H382" s="10"/>
      <c r="I382" s="10"/>
      <c r="J382" s="10"/>
      <c r="K382" s="10"/>
      <c r="L382" s="10"/>
      <c r="M382" s="10"/>
    </row>
    <row r="383" spans="6:13">
      <c r="F383" s="10"/>
      <c r="G383" s="10"/>
      <c r="H383" s="10"/>
      <c r="I383" s="10"/>
      <c r="J383" s="10"/>
      <c r="K383" s="10"/>
      <c r="L383" s="10"/>
      <c r="M383" s="10"/>
    </row>
    <row r="384" spans="6:13">
      <c r="F384" s="10"/>
      <c r="G384" s="10"/>
      <c r="H384" s="10"/>
      <c r="I384" s="10"/>
      <c r="J384" s="10"/>
      <c r="K384" s="10"/>
      <c r="L384" s="10"/>
      <c r="M384" s="10"/>
    </row>
    <row r="385" spans="6:13">
      <c r="F385" s="10"/>
      <c r="G385" s="10"/>
      <c r="H385" s="10"/>
      <c r="I385" s="10"/>
      <c r="J385" s="10"/>
      <c r="K385" s="10"/>
      <c r="L385" s="10"/>
      <c r="M385" s="10"/>
    </row>
    <row r="386" spans="6:13">
      <c r="F386" s="10"/>
      <c r="G386" s="10"/>
      <c r="H386" s="10"/>
      <c r="I386" s="10"/>
      <c r="J386" s="10"/>
      <c r="K386" s="10"/>
      <c r="L386" s="10"/>
      <c r="M386" s="10"/>
    </row>
    <row r="387" spans="6:13">
      <c r="F387" s="10"/>
      <c r="G387" s="10"/>
      <c r="H387" s="10"/>
      <c r="I387" s="10"/>
      <c r="J387" s="10"/>
      <c r="K387" s="10"/>
      <c r="L387" s="10"/>
      <c r="M387" s="10"/>
    </row>
    <row r="388" spans="6:13">
      <c r="F388" s="10"/>
      <c r="G388" s="10"/>
      <c r="H388" s="10"/>
      <c r="I388" s="10"/>
      <c r="J388" s="10"/>
      <c r="K388" s="10"/>
      <c r="L388" s="10"/>
      <c r="M388" s="10"/>
    </row>
    <row r="389" spans="6:13">
      <c r="F389" s="10"/>
      <c r="G389" s="10"/>
      <c r="H389" s="10"/>
      <c r="I389" s="10"/>
      <c r="J389" s="10"/>
      <c r="K389" s="10"/>
      <c r="L389" s="10"/>
      <c r="M389" s="10"/>
    </row>
    <row r="390" spans="6:13">
      <c r="F390" s="10"/>
      <c r="G390" s="10"/>
      <c r="H390" s="10"/>
      <c r="I390" s="10"/>
      <c r="J390" s="10"/>
      <c r="K390" s="10"/>
      <c r="L390" s="10"/>
      <c r="M390" s="10"/>
    </row>
    <row r="391" spans="6:13">
      <c r="F391" s="10"/>
      <c r="G391" s="10"/>
      <c r="H391" s="10"/>
      <c r="I391" s="10"/>
      <c r="J391" s="10"/>
      <c r="K391" s="10"/>
      <c r="L391" s="10"/>
      <c r="M391" s="10"/>
    </row>
    <row r="392" spans="6:13">
      <c r="F392" s="10"/>
      <c r="G392" s="10"/>
      <c r="H392" s="10"/>
      <c r="I392" s="10"/>
      <c r="J392" s="10"/>
      <c r="K392" s="10"/>
      <c r="L392" s="10"/>
      <c r="M392" s="10"/>
    </row>
    <row r="393" spans="6:13">
      <c r="F393" s="10"/>
      <c r="G393" s="10"/>
      <c r="H393" s="10"/>
      <c r="I393" s="10"/>
      <c r="J393" s="10"/>
      <c r="K393" s="10"/>
      <c r="L393" s="10"/>
      <c r="M393" s="10"/>
    </row>
    <row r="394" spans="6:13">
      <c r="F394" s="10"/>
      <c r="G394" s="10"/>
      <c r="H394" s="10"/>
      <c r="I394" s="10"/>
      <c r="J394" s="10"/>
      <c r="K394" s="10"/>
      <c r="L394" s="10"/>
      <c r="M394" s="10"/>
    </row>
    <row r="395" spans="6:13">
      <c r="F395" s="10"/>
      <c r="G395" s="10"/>
      <c r="H395" s="10"/>
      <c r="I395" s="10"/>
      <c r="J395" s="10"/>
      <c r="K395" s="10"/>
      <c r="L395" s="10"/>
      <c r="M395" s="10"/>
    </row>
    <row r="396" spans="6:13">
      <c r="F396" s="10"/>
      <c r="G396" s="10"/>
      <c r="H396" s="10"/>
      <c r="I396" s="10"/>
      <c r="J396" s="10"/>
      <c r="K396" s="10"/>
      <c r="L396" s="10"/>
      <c r="M396" s="10"/>
    </row>
    <row r="397" spans="6:13">
      <c r="F397" s="10"/>
      <c r="G397" s="10"/>
      <c r="H397" s="10"/>
      <c r="I397" s="10"/>
      <c r="J397" s="10"/>
      <c r="K397" s="10"/>
      <c r="L397" s="10"/>
      <c r="M397" s="10"/>
    </row>
    <row r="398" spans="6:13">
      <c r="F398" s="10"/>
      <c r="G398" s="10"/>
      <c r="H398" s="10"/>
      <c r="I398" s="10"/>
      <c r="J398" s="10"/>
      <c r="K398" s="10"/>
      <c r="L398" s="10"/>
      <c r="M398" s="10"/>
    </row>
    <row r="399" spans="6:13">
      <c r="F399" s="10"/>
      <c r="G399" s="10"/>
      <c r="H399" s="10"/>
      <c r="I399" s="10"/>
      <c r="J399" s="10"/>
      <c r="K399" s="10"/>
      <c r="L399" s="10"/>
      <c r="M399" s="10"/>
    </row>
    <row r="400" spans="6:13">
      <c r="F400" s="10"/>
      <c r="G400" s="10"/>
      <c r="H400" s="10"/>
      <c r="I400" s="10"/>
      <c r="J400" s="10"/>
      <c r="K400" s="10"/>
      <c r="L400" s="10"/>
      <c r="M400" s="10"/>
    </row>
    <row r="401" spans="6:13">
      <c r="F401" s="10"/>
      <c r="G401" s="10"/>
      <c r="H401" s="10"/>
      <c r="I401" s="10"/>
      <c r="J401" s="10"/>
      <c r="K401" s="10"/>
      <c r="L401" s="10"/>
      <c r="M401" s="10"/>
    </row>
    <row r="402" spans="6:13">
      <c r="F402" s="10"/>
      <c r="G402" s="10"/>
      <c r="H402" s="10"/>
      <c r="I402" s="10"/>
      <c r="J402" s="10"/>
      <c r="K402" s="10"/>
      <c r="L402" s="10"/>
      <c r="M402" s="10"/>
    </row>
    <row r="403" spans="6:13">
      <c r="F403" s="10"/>
      <c r="G403" s="10"/>
      <c r="H403" s="10"/>
      <c r="I403" s="10"/>
      <c r="J403" s="10"/>
      <c r="K403" s="10"/>
      <c r="L403" s="10"/>
      <c r="M403" s="10"/>
    </row>
    <row r="404" spans="6:13">
      <c r="F404" s="10"/>
      <c r="G404" s="10"/>
      <c r="H404" s="10"/>
      <c r="I404" s="10"/>
      <c r="J404" s="10"/>
      <c r="K404" s="10"/>
      <c r="L404" s="10"/>
      <c r="M404" s="10"/>
    </row>
    <row r="405" spans="6:13">
      <c r="F405" s="10"/>
      <c r="G405" s="10"/>
      <c r="H405" s="10"/>
      <c r="I405" s="10"/>
      <c r="J405" s="10"/>
      <c r="K405" s="10"/>
      <c r="L405" s="10"/>
      <c r="M405" s="10"/>
    </row>
    <row r="406" spans="6:13">
      <c r="F406" s="10"/>
      <c r="G406" s="10"/>
      <c r="H406" s="10"/>
      <c r="I406" s="10"/>
      <c r="J406" s="10"/>
      <c r="K406" s="10"/>
      <c r="L406" s="10"/>
      <c r="M406" s="10"/>
    </row>
    <row r="407" spans="6:13">
      <c r="F407" s="10"/>
      <c r="G407" s="10"/>
      <c r="H407" s="10"/>
      <c r="I407" s="10"/>
      <c r="J407" s="10"/>
      <c r="K407" s="10"/>
      <c r="L407" s="10"/>
      <c r="M407" s="10"/>
    </row>
    <row r="408" spans="6:13">
      <c r="F408" s="10"/>
      <c r="G408" s="10"/>
      <c r="H408" s="10"/>
      <c r="I408" s="10"/>
      <c r="J408" s="10"/>
      <c r="K408" s="10"/>
      <c r="L408" s="10"/>
      <c r="M408" s="10"/>
    </row>
    <row r="409" spans="6:13">
      <c r="F409" s="10"/>
      <c r="G409" s="10"/>
      <c r="H409" s="10"/>
      <c r="I409" s="10"/>
      <c r="J409" s="10"/>
      <c r="K409" s="10"/>
      <c r="L409" s="10"/>
      <c r="M409" s="10"/>
    </row>
    <row r="410" spans="6:13">
      <c r="F410" s="10"/>
      <c r="G410" s="10"/>
      <c r="H410" s="10"/>
      <c r="I410" s="10"/>
      <c r="J410" s="10"/>
      <c r="K410" s="10"/>
      <c r="L410" s="10"/>
      <c r="M410" s="10"/>
    </row>
    <row r="411" spans="6:13">
      <c r="F411" s="10"/>
      <c r="G411" s="10"/>
      <c r="H411" s="10"/>
      <c r="I411" s="10"/>
      <c r="J411" s="10"/>
      <c r="K411" s="10"/>
      <c r="L411" s="10"/>
      <c r="M411" s="10"/>
    </row>
    <row r="412" spans="6:13">
      <c r="F412" s="10"/>
      <c r="G412" s="10"/>
      <c r="H412" s="10"/>
      <c r="I412" s="10"/>
      <c r="J412" s="10"/>
      <c r="K412" s="10"/>
      <c r="L412" s="10"/>
      <c r="M412" s="10"/>
    </row>
    <row r="413" spans="6:13">
      <c r="F413" s="10"/>
      <c r="G413" s="10"/>
      <c r="H413" s="10"/>
      <c r="I413" s="10"/>
      <c r="J413" s="10"/>
      <c r="K413" s="10"/>
      <c r="L413" s="10"/>
      <c r="M413" s="10"/>
    </row>
    <row r="414" spans="6:13">
      <c r="F414" s="10"/>
      <c r="G414" s="10"/>
      <c r="H414" s="10"/>
      <c r="I414" s="10"/>
      <c r="J414" s="10"/>
      <c r="K414" s="10"/>
      <c r="L414" s="10"/>
      <c r="M414" s="10"/>
    </row>
    <row r="415" spans="6:13">
      <c r="F415" s="10"/>
      <c r="G415" s="10"/>
      <c r="H415" s="10"/>
      <c r="I415" s="10"/>
      <c r="J415" s="10"/>
      <c r="K415" s="10"/>
      <c r="L415" s="10"/>
      <c r="M415" s="10"/>
    </row>
    <row r="416" spans="6:13">
      <c r="F416" s="10"/>
      <c r="G416" s="10"/>
      <c r="H416" s="10"/>
      <c r="I416" s="10"/>
      <c r="J416" s="10"/>
      <c r="K416" s="10"/>
      <c r="L416" s="10"/>
      <c r="M416" s="10"/>
    </row>
    <row r="417" spans="6:13">
      <c r="F417" s="10"/>
      <c r="G417" s="10"/>
      <c r="H417" s="10"/>
      <c r="I417" s="10"/>
      <c r="J417" s="10"/>
      <c r="K417" s="10"/>
      <c r="L417" s="10"/>
      <c r="M417" s="10"/>
    </row>
    <row r="418" spans="6:13">
      <c r="F418" s="10"/>
      <c r="G418" s="10"/>
      <c r="H418" s="10"/>
      <c r="I418" s="10"/>
      <c r="J418" s="10"/>
      <c r="K418" s="10"/>
      <c r="L418" s="10"/>
      <c r="M418" s="10"/>
    </row>
    <row r="419" spans="6:13">
      <c r="F419" s="10"/>
      <c r="G419" s="10"/>
      <c r="H419" s="10"/>
      <c r="I419" s="10"/>
      <c r="J419" s="10"/>
      <c r="K419" s="10"/>
      <c r="L419" s="10"/>
      <c r="M419" s="10"/>
    </row>
    <row r="420" spans="6:13">
      <c r="F420" s="10"/>
      <c r="G420" s="10"/>
      <c r="H420" s="10"/>
      <c r="I420" s="10"/>
      <c r="J420" s="10"/>
      <c r="K420" s="10"/>
      <c r="L420" s="10"/>
      <c r="M420" s="10"/>
    </row>
    <row r="421" spans="6:13">
      <c r="F421" s="10"/>
      <c r="G421" s="10"/>
      <c r="H421" s="10"/>
      <c r="I421" s="10"/>
      <c r="J421" s="10"/>
      <c r="K421" s="10"/>
      <c r="L421" s="10"/>
      <c r="M421" s="10"/>
    </row>
    <row r="422" spans="6:13">
      <c r="F422" s="10"/>
      <c r="G422" s="10"/>
      <c r="H422" s="10"/>
      <c r="I422" s="10"/>
      <c r="J422" s="10"/>
      <c r="K422" s="10"/>
      <c r="L422" s="10"/>
      <c r="M422" s="10"/>
    </row>
    <row r="423" spans="6:13">
      <c r="F423" s="10"/>
      <c r="G423" s="10"/>
      <c r="H423" s="10"/>
      <c r="I423" s="10"/>
      <c r="J423" s="10"/>
      <c r="K423" s="10"/>
      <c r="L423" s="10"/>
      <c r="M423" s="10"/>
    </row>
    <row r="424" spans="6:13">
      <c r="F424" s="10"/>
      <c r="G424" s="10"/>
      <c r="H424" s="10"/>
      <c r="I424" s="10"/>
      <c r="J424" s="10"/>
      <c r="K424" s="10"/>
      <c r="L424" s="10"/>
      <c r="M424" s="10"/>
    </row>
    <row r="425" spans="6:13">
      <c r="F425" s="10"/>
      <c r="G425" s="10"/>
      <c r="H425" s="10"/>
      <c r="I425" s="10"/>
      <c r="J425" s="10"/>
      <c r="K425" s="10"/>
      <c r="L425" s="10"/>
      <c r="M425" s="10"/>
    </row>
    <row r="426" spans="6:13">
      <c r="F426" s="10"/>
      <c r="G426" s="10"/>
      <c r="H426" s="10"/>
      <c r="I426" s="10"/>
      <c r="J426" s="10"/>
      <c r="K426" s="10"/>
      <c r="L426" s="10"/>
      <c r="M426" s="10"/>
    </row>
    <row r="427" spans="6:13">
      <c r="F427" s="10"/>
      <c r="G427" s="10"/>
      <c r="H427" s="10"/>
      <c r="I427" s="10"/>
      <c r="J427" s="10"/>
      <c r="K427" s="10"/>
      <c r="L427" s="10"/>
      <c r="M427" s="10"/>
    </row>
    <row r="428" spans="6:13">
      <c r="F428" s="10"/>
      <c r="G428" s="10"/>
      <c r="H428" s="10"/>
      <c r="I428" s="10"/>
      <c r="J428" s="10"/>
      <c r="K428" s="10"/>
      <c r="L428" s="10"/>
      <c r="M428" s="10"/>
    </row>
    <row r="429" spans="6:13">
      <c r="F429" s="10"/>
      <c r="G429" s="10"/>
      <c r="H429" s="10"/>
      <c r="I429" s="10"/>
      <c r="J429" s="10"/>
      <c r="K429" s="10"/>
      <c r="L429" s="10"/>
      <c r="M429" s="10"/>
    </row>
    <row r="430" spans="6:13">
      <c r="F430" s="10"/>
      <c r="G430" s="10"/>
      <c r="H430" s="10"/>
      <c r="I430" s="10"/>
      <c r="J430" s="10"/>
      <c r="K430" s="10"/>
      <c r="L430" s="10"/>
      <c r="M430" s="10"/>
    </row>
    <row r="431" spans="6:13">
      <c r="F431" s="10"/>
      <c r="G431" s="10"/>
      <c r="H431" s="10"/>
      <c r="I431" s="10"/>
      <c r="J431" s="10"/>
      <c r="K431" s="10"/>
      <c r="L431" s="10"/>
      <c r="M431" s="10"/>
    </row>
    <row r="432" spans="6:13">
      <c r="F432" s="10"/>
      <c r="G432" s="10"/>
      <c r="H432" s="10"/>
      <c r="I432" s="10"/>
      <c r="J432" s="10"/>
      <c r="K432" s="10"/>
      <c r="L432" s="10"/>
      <c r="M432" s="10"/>
    </row>
    <row r="433" spans="6:13">
      <c r="F433" s="10"/>
      <c r="G433" s="10"/>
      <c r="H433" s="10"/>
      <c r="I433" s="10"/>
      <c r="J433" s="10"/>
      <c r="K433" s="10"/>
      <c r="L433" s="10"/>
      <c r="M433" s="10"/>
    </row>
  </sheetData>
  <mergeCells count="12">
    <mergeCell ref="C31:C32"/>
    <mergeCell ref="C33:C34"/>
    <mergeCell ref="C36:C37"/>
    <mergeCell ref="B29:C29"/>
    <mergeCell ref="C22:C23"/>
    <mergeCell ref="B27:D27"/>
    <mergeCell ref="C20:C21"/>
    <mergeCell ref="C17:C18"/>
    <mergeCell ref="B4:C4"/>
    <mergeCell ref="B2:D2"/>
    <mergeCell ref="B26:D26"/>
    <mergeCell ref="B14:C14"/>
  </mergeCells>
  <printOptions horizontalCentered="1"/>
  <pageMargins left="0" right="0" top="0.25" bottom="0.2" header="0.25" footer="0.25"/>
  <pageSetup paperSize="5" scale="80" orientation="portrait" r:id="rId1"/>
  <headerFooter alignWithMargins="0"/>
  <rowBreaks count="1" manualBreakCount="1">
    <brk id="25" max="8"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W117"/>
  <sheetViews>
    <sheetView zoomScale="70" zoomScaleNormal="70" workbookViewId="0">
      <selection activeCell="S22" sqref="S22"/>
    </sheetView>
  </sheetViews>
  <sheetFormatPr defaultColWidth="9.109375" defaultRowHeight="13.8"/>
  <cols>
    <col min="1" max="1" width="4.109375" style="8" customWidth="1"/>
    <col min="2" max="2" width="8.6640625" style="8" customWidth="1"/>
    <col min="3" max="3" width="9.77734375" style="58" customWidth="1"/>
    <col min="4" max="4" width="16.6640625" style="8" customWidth="1"/>
    <col min="5" max="5" width="17.109375" style="8" customWidth="1"/>
    <col min="6" max="6" width="16" style="8" hidden="1" customWidth="1"/>
    <col min="7" max="7" width="19" style="8" hidden="1" customWidth="1"/>
    <col min="8" max="8" width="17.44140625" style="8" hidden="1" customWidth="1"/>
    <col min="9" max="9" width="16.5546875" style="8" hidden="1" customWidth="1"/>
    <col min="10" max="10" width="17.109375" style="8" customWidth="1"/>
    <col min="11" max="11" width="18" style="8" customWidth="1"/>
    <col min="12" max="12" width="16.88671875" style="8" customWidth="1"/>
    <col min="13" max="13" width="16.77734375" style="8" customWidth="1"/>
    <col min="14" max="14" width="15.77734375" style="8" customWidth="1"/>
    <col min="15" max="15" width="16.5546875" style="8" customWidth="1"/>
    <col min="16" max="16" width="15" style="8" customWidth="1"/>
    <col min="17" max="17" width="16.44140625" style="8" customWidth="1"/>
    <col min="18" max="18" width="14.88671875" style="8" customWidth="1"/>
    <col min="19" max="19" width="13.88671875" style="8" customWidth="1"/>
    <col min="20" max="20" width="12.33203125" style="8" customWidth="1"/>
    <col min="21" max="21" width="47.109375" style="8" customWidth="1"/>
    <col min="22" max="23" width="16.88671875" style="8" customWidth="1"/>
    <col min="24" max="24" width="12.6640625" style="8" bestFit="1" customWidth="1"/>
    <col min="25" max="25" width="18.88671875" style="8" customWidth="1"/>
    <col min="26" max="26" width="12.6640625" style="8" bestFit="1" customWidth="1"/>
    <col min="27" max="27" width="15.88671875" style="8" customWidth="1"/>
    <col min="28" max="16384" width="9.109375" style="8"/>
  </cols>
  <sheetData>
    <row r="1" spans="1:23" s="59" customFormat="1" ht="24.6">
      <c r="A1" s="247" t="s">
        <v>162</v>
      </c>
      <c r="B1" s="247"/>
      <c r="C1" s="247"/>
      <c r="D1" s="247"/>
      <c r="E1" s="247"/>
      <c r="F1" s="247"/>
      <c r="G1" s="247"/>
      <c r="H1" s="247"/>
      <c r="I1" s="247"/>
      <c r="J1" s="247"/>
      <c r="K1" s="247"/>
      <c r="L1" s="247"/>
      <c r="M1" s="247"/>
      <c r="N1" s="247"/>
      <c r="O1" s="247"/>
      <c r="P1" s="247"/>
      <c r="Q1" s="247"/>
      <c r="R1" s="247"/>
      <c r="S1" s="247"/>
      <c r="T1" s="247"/>
      <c r="U1" s="11"/>
      <c r="V1" s="11"/>
      <c r="W1" s="11"/>
    </row>
    <row r="2" spans="1:23" s="60" customFormat="1" ht="19.2" hidden="1">
      <c r="A2" s="8"/>
      <c r="B2" s="8"/>
      <c r="C2" s="58"/>
      <c r="D2" s="8"/>
      <c r="E2" s="8"/>
      <c r="F2" s="8"/>
      <c r="G2" s="8"/>
      <c r="H2" s="8"/>
      <c r="I2" s="4"/>
      <c r="J2" s="6"/>
      <c r="K2" s="8"/>
      <c r="L2" s="8"/>
      <c r="M2" s="8"/>
      <c r="N2" s="8"/>
      <c r="O2" s="8"/>
      <c r="P2" s="8"/>
      <c r="Q2" s="8"/>
      <c r="R2" s="8"/>
      <c r="S2" s="8"/>
    </row>
    <row r="3" spans="1:23" s="60" customFormat="1" ht="19.2" hidden="1">
      <c r="A3" s="8"/>
      <c r="B3" s="8"/>
      <c r="C3" s="58"/>
      <c r="D3" s="8"/>
      <c r="E3" s="8"/>
      <c r="F3" s="8"/>
      <c r="G3" s="8"/>
      <c r="H3" s="8"/>
      <c r="I3" s="4"/>
      <c r="J3" s="6"/>
      <c r="K3" s="8"/>
      <c r="L3" s="4"/>
      <c r="M3" s="4"/>
      <c r="N3" s="4"/>
      <c r="O3" s="4"/>
      <c r="P3" s="4"/>
      <c r="Q3" s="4"/>
      <c r="R3" s="4"/>
      <c r="S3" s="6"/>
    </row>
    <row r="4" spans="1:23" ht="22.8">
      <c r="A4" s="98" t="s">
        <v>165</v>
      </c>
      <c r="I4" s="4"/>
      <c r="J4" s="7"/>
      <c r="L4" s="4"/>
      <c r="M4" s="4"/>
      <c r="N4" s="4"/>
      <c r="O4" s="4"/>
      <c r="P4" s="4"/>
      <c r="Q4" s="4"/>
      <c r="R4" s="4"/>
      <c r="S4" s="6"/>
    </row>
    <row r="5" spans="1:23" hidden="1"/>
    <row r="6" spans="1:23" hidden="1">
      <c r="K6" s="80"/>
      <c r="L6" s="80"/>
      <c r="M6" s="80"/>
    </row>
    <row r="7" spans="1:23" s="44" customFormat="1" ht="18">
      <c r="A7" s="234" t="s">
        <v>204</v>
      </c>
      <c r="B7" s="234" t="s">
        <v>236</v>
      </c>
      <c r="C7" s="229" t="s">
        <v>84</v>
      </c>
      <c r="D7" s="232" t="s">
        <v>266</v>
      </c>
      <c r="E7" s="233"/>
      <c r="F7" s="229" t="s">
        <v>85</v>
      </c>
      <c r="G7" s="229" t="s">
        <v>86</v>
      </c>
      <c r="H7" s="229" t="s">
        <v>3</v>
      </c>
      <c r="I7" s="229" t="s">
        <v>87</v>
      </c>
      <c r="J7" s="248" t="s">
        <v>88</v>
      </c>
      <c r="K7" s="249"/>
      <c r="L7" s="249"/>
      <c r="M7" s="249"/>
      <c r="N7" s="249"/>
      <c r="O7" s="249"/>
      <c r="P7" s="249"/>
      <c r="Q7" s="249"/>
      <c r="R7" s="249"/>
      <c r="S7" s="250"/>
      <c r="T7" s="61"/>
      <c r="U7" s="238" t="s">
        <v>53</v>
      </c>
      <c r="V7" s="239"/>
      <c r="W7" s="240"/>
    </row>
    <row r="8" spans="1:23" s="44" customFormat="1" ht="18.600000000000001">
      <c r="A8" s="235"/>
      <c r="B8" s="235"/>
      <c r="C8" s="230"/>
      <c r="D8" s="229" t="s">
        <v>4</v>
      </c>
      <c r="E8" s="229" t="s">
        <v>5</v>
      </c>
      <c r="F8" s="230"/>
      <c r="G8" s="230"/>
      <c r="H8" s="230"/>
      <c r="I8" s="230"/>
      <c r="J8" s="227" t="s">
        <v>89</v>
      </c>
      <c r="K8" s="227" t="s">
        <v>90</v>
      </c>
      <c r="L8" s="227" t="s">
        <v>91</v>
      </c>
      <c r="M8" s="227" t="s">
        <v>92</v>
      </c>
      <c r="N8" s="227" t="s">
        <v>93</v>
      </c>
      <c r="O8" s="227" t="s">
        <v>94</v>
      </c>
      <c r="P8" s="227" t="s">
        <v>95</v>
      </c>
      <c r="Q8" s="227" t="s">
        <v>96</v>
      </c>
      <c r="R8" s="227" t="s">
        <v>97</v>
      </c>
      <c r="S8" s="227" t="s">
        <v>98</v>
      </c>
      <c r="T8" s="61"/>
      <c r="U8" s="241" t="s">
        <v>45</v>
      </c>
      <c r="V8" s="243" t="s">
        <v>54</v>
      </c>
      <c r="W8" s="244"/>
    </row>
    <row r="9" spans="1:23" s="44" customFormat="1" ht="18.600000000000001">
      <c r="A9" s="236"/>
      <c r="B9" s="236"/>
      <c r="C9" s="231"/>
      <c r="D9" s="231"/>
      <c r="E9" s="231"/>
      <c r="F9" s="231"/>
      <c r="G9" s="231"/>
      <c r="H9" s="231"/>
      <c r="I9" s="231"/>
      <c r="J9" s="228"/>
      <c r="K9" s="228"/>
      <c r="L9" s="228"/>
      <c r="M9" s="228"/>
      <c r="N9" s="228"/>
      <c r="O9" s="228"/>
      <c r="P9" s="228"/>
      <c r="Q9" s="228"/>
      <c r="R9" s="228"/>
      <c r="S9" s="228"/>
      <c r="T9" s="61"/>
      <c r="U9" s="242"/>
      <c r="V9" s="27" t="s">
        <v>4</v>
      </c>
      <c r="W9" s="27" t="s">
        <v>5</v>
      </c>
    </row>
    <row r="10" spans="1:23" s="44" customFormat="1" ht="24.75" customHeight="1">
      <c r="A10" s="46">
        <v>1</v>
      </c>
      <c r="B10" s="225" t="s">
        <v>83</v>
      </c>
      <c r="C10" s="217" t="s">
        <v>81</v>
      </c>
      <c r="D10" s="33">
        <f>ROUND(E12*105%,-3)</f>
        <v>154365000</v>
      </c>
      <c r="E10" s="33">
        <f>ROUND(D10*F10,-3)</f>
        <v>231548000</v>
      </c>
      <c r="F10" s="34">
        <v>1.5</v>
      </c>
      <c r="G10" s="33">
        <f>ROUND(MEDIAN(D10:E10),-3)</f>
        <v>192957000</v>
      </c>
      <c r="H10" s="34">
        <f>(G10-G12)/G12</f>
        <v>0.57500489747943062</v>
      </c>
      <c r="I10" s="56">
        <f>(E10/D10)^(1/4)</f>
        <v>1.1066825171376853</v>
      </c>
      <c r="J10" s="33">
        <f>D10</f>
        <v>154365000</v>
      </c>
      <c r="K10" s="33">
        <f>ROUNDUP(J10*$I$10,-3)</f>
        <v>170834000</v>
      </c>
      <c r="L10" s="33">
        <f>ROUNDUP(K10*$I$10,-3)</f>
        <v>189060000</v>
      </c>
      <c r="M10" s="33">
        <f>ROUNDUP(L10*$I$10,-3)</f>
        <v>209230000</v>
      </c>
      <c r="N10" s="33">
        <f>ROUNDUP(M10*$I$10,-3)</f>
        <v>231552000</v>
      </c>
      <c r="O10" s="33"/>
      <c r="P10" s="33"/>
      <c r="Q10" s="33"/>
      <c r="R10" s="33"/>
      <c r="S10" s="33"/>
      <c r="T10" s="224"/>
      <c r="U10" s="62"/>
      <c r="V10" s="1"/>
      <c r="W10" s="63"/>
    </row>
    <row r="11" spans="1:23" s="44" customFormat="1" ht="24.75" customHeight="1">
      <c r="A11" s="47"/>
      <c r="B11" s="226"/>
      <c r="C11" s="218"/>
      <c r="D11" s="36"/>
      <c r="E11" s="36"/>
      <c r="F11" s="36"/>
      <c r="G11" s="36"/>
      <c r="H11" s="37"/>
      <c r="I11" s="36"/>
      <c r="J11" s="36"/>
      <c r="K11" s="36"/>
      <c r="L11" s="36"/>
      <c r="M11" s="36"/>
      <c r="N11" s="36"/>
      <c r="O11" s="36"/>
      <c r="P11" s="36"/>
      <c r="Q11" s="36"/>
      <c r="R11" s="36"/>
      <c r="S11" s="36"/>
      <c r="T11" s="224"/>
      <c r="U11" s="45"/>
      <c r="W11" s="64"/>
    </row>
    <row r="12" spans="1:23" s="44" customFormat="1" ht="24.75" customHeight="1">
      <c r="A12" s="47">
        <v>2</v>
      </c>
      <c r="B12" s="226"/>
      <c r="C12" s="219" t="s">
        <v>80</v>
      </c>
      <c r="D12" s="49">
        <f>ROUND(E14*110%,-3)</f>
        <v>98009000</v>
      </c>
      <c r="E12" s="49">
        <f>ROUND(D12*F12,-3)</f>
        <v>147014000</v>
      </c>
      <c r="F12" s="40">
        <v>1.5</v>
      </c>
      <c r="G12" s="49">
        <f>ROUND(MEDIAN(D12:E12),-3)</f>
        <v>122512000</v>
      </c>
      <c r="H12" s="40">
        <f>(G12-G14)/G14</f>
        <v>0.65001548842408652</v>
      </c>
      <c r="I12" s="57">
        <f>(E12/D12)^(1/4)</f>
        <v>1.10668286066876</v>
      </c>
      <c r="J12" s="55">
        <f>D12</f>
        <v>98009000</v>
      </c>
      <c r="K12" s="55">
        <f>ROUND(J12*$I$12,-3)</f>
        <v>108465000</v>
      </c>
      <c r="L12" s="55">
        <f>ROUND(K12*$I$12,-3)</f>
        <v>120036000</v>
      </c>
      <c r="M12" s="55">
        <f>ROUND(L12*$I$12,-3)</f>
        <v>132842000</v>
      </c>
      <c r="N12" s="55">
        <f>ROUND(M12*$I$12,-3)</f>
        <v>147014000</v>
      </c>
      <c r="O12" s="55"/>
      <c r="P12" s="55"/>
      <c r="Q12" s="55"/>
      <c r="R12" s="55"/>
      <c r="S12" s="55"/>
      <c r="T12" s="224"/>
      <c r="U12" s="52" t="s">
        <v>81</v>
      </c>
      <c r="V12" s="49">
        <v>55948200</v>
      </c>
      <c r="W12" s="49">
        <v>101724000</v>
      </c>
    </row>
    <row r="13" spans="1:23" s="44" customFormat="1" ht="24.75" customHeight="1">
      <c r="A13" s="48"/>
      <c r="B13" s="237"/>
      <c r="C13" s="220"/>
      <c r="D13" s="41"/>
      <c r="E13" s="41"/>
      <c r="F13" s="41"/>
      <c r="G13" s="41"/>
      <c r="H13" s="42"/>
      <c r="I13" s="41"/>
      <c r="J13" s="41"/>
      <c r="K13" s="41"/>
      <c r="L13" s="41"/>
      <c r="M13" s="41"/>
      <c r="N13" s="41"/>
      <c r="O13" s="41"/>
      <c r="P13" s="41"/>
      <c r="Q13" s="41"/>
      <c r="R13" s="41"/>
      <c r="S13" s="41"/>
      <c r="T13" s="224"/>
      <c r="U13" s="53"/>
      <c r="V13" s="41"/>
      <c r="W13" s="41"/>
    </row>
    <row r="14" spans="1:23" s="44" customFormat="1" ht="39.75" customHeight="1">
      <c r="A14" s="46">
        <v>3</v>
      </c>
      <c r="B14" s="251" t="s">
        <v>79</v>
      </c>
      <c r="C14" s="217" t="s">
        <v>79</v>
      </c>
      <c r="D14" s="33">
        <f>ROUND(E16*110%,-3)</f>
        <v>59399000</v>
      </c>
      <c r="E14" s="33">
        <f>ROUND(D14*F14,-3)</f>
        <v>89099000</v>
      </c>
      <c r="F14" s="34">
        <v>1.5</v>
      </c>
      <c r="G14" s="33">
        <f>ROUND(MEDIAN(D14:E14),-3)</f>
        <v>74249000</v>
      </c>
      <c r="H14" s="34">
        <f>(G14-G16)/G16</f>
        <v>0.65001444476543924</v>
      </c>
      <c r="I14" s="56">
        <f>(E14/D14)^(1/9)</f>
        <v>1.0460825709046691</v>
      </c>
      <c r="J14" s="33">
        <f>D14</f>
        <v>59399000</v>
      </c>
      <c r="K14" s="33">
        <f>ROUND(J14*$I$14,-3)</f>
        <v>62136000</v>
      </c>
      <c r="L14" s="33">
        <f t="shared" ref="L14:S14" si="0">ROUND(K14*$I$14,-3)</f>
        <v>64999000</v>
      </c>
      <c r="M14" s="33">
        <f t="shared" si="0"/>
        <v>67994000</v>
      </c>
      <c r="N14" s="33">
        <f t="shared" si="0"/>
        <v>71127000</v>
      </c>
      <c r="O14" s="33">
        <f t="shared" si="0"/>
        <v>74405000</v>
      </c>
      <c r="P14" s="33">
        <f t="shared" si="0"/>
        <v>77834000</v>
      </c>
      <c r="Q14" s="33">
        <f t="shared" si="0"/>
        <v>81421000</v>
      </c>
      <c r="R14" s="33">
        <f t="shared" si="0"/>
        <v>85173000</v>
      </c>
      <c r="S14" s="33">
        <f t="shared" si="0"/>
        <v>89098000</v>
      </c>
      <c r="T14" s="224"/>
      <c r="U14" s="221" t="s">
        <v>78</v>
      </c>
      <c r="V14" s="33">
        <v>38146500</v>
      </c>
      <c r="W14" s="33">
        <v>63577500</v>
      </c>
    </row>
    <row r="15" spans="1:23" s="44" customFormat="1" ht="24.75" customHeight="1">
      <c r="A15" s="48"/>
      <c r="B15" s="251"/>
      <c r="C15" s="218"/>
      <c r="D15" s="36"/>
      <c r="E15" s="36"/>
      <c r="F15" s="36"/>
      <c r="G15" s="36"/>
      <c r="H15" s="37"/>
      <c r="I15" s="36"/>
      <c r="J15" s="36"/>
      <c r="K15" s="36"/>
      <c r="L15" s="36"/>
      <c r="M15" s="36"/>
      <c r="N15" s="36"/>
      <c r="O15" s="36"/>
      <c r="P15" s="36"/>
      <c r="Q15" s="36"/>
      <c r="R15" s="36"/>
      <c r="S15" s="36"/>
      <c r="T15" s="224"/>
      <c r="U15" s="222"/>
      <c r="V15" s="36"/>
      <c r="W15" s="36"/>
    </row>
    <row r="16" spans="1:23" s="44" customFormat="1" ht="24.75" customHeight="1">
      <c r="A16" s="47">
        <v>4</v>
      </c>
      <c r="B16" s="225" t="s">
        <v>82</v>
      </c>
      <c r="C16" s="219" t="s">
        <v>78</v>
      </c>
      <c r="D16" s="49">
        <f>ROUND(E18*110%,-3)</f>
        <v>35999000</v>
      </c>
      <c r="E16" s="49">
        <f>ROUND(D16*F16,-3)</f>
        <v>53999000</v>
      </c>
      <c r="F16" s="40">
        <v>1.5</v>
      </c>
      <c r="G16" s="49">
        <f>ROUND(MEDIAN(D16:E16),-3)</f>
        <v>44999000</v>
      </c>
      <c r="H16" s="40">
        <f>(G16-G18)/G18</f>
        <v>0.65000733352889406</v>
      </c>
      <c r="I16" s="57">
        <f>(E16/D16)^(1/9)</f>
        <v>1.0460829948846468</v>
      </c>
      <c r="J16" s="55">
        <f>D16</f>
        <v>35999000</v>
      </c>
      <c r="K16" s="55">
        <f>ROUND(J16*$I$16,-3)</f>
        <v>37658000</v>
      </c>
      <c r="L16" s="55">
        <f t="shared" ref="L16:S16" si="1">ROUND(K16*$I$16,-3)</f>
        <v>39393000</v>
      </c>
      <c r="M16" s="55">
        <f t="shared" si="1"/>
        <v>41208000</v>
      </c>
      <c r="N16" s="55">
        <f t="shared" si="1"/>
        <v>43107000</v>
      </c>
      <c r="O16" s="55">
        <f t="shared" si="1"/>
        <v>45093000</v>
      </c>
      <c r="P16" s="55">
        <f t="shared" si="1"/>
        <v>47171000</v>
      </c>
      <c r="Q16" s="55">
        <f t="shared" si="1"/>
        <v>49345000</v>
      </c>
      <c r="R16" s="55">
        <f t="shared" si="1"/>
        <v>51619000</v>
      </c>
      <c r="S16" s="55">
        <f t="shared" si="1"/>
        <v>53998000</v>
      </c>
      <c r="T16" s="224"/>
      <c r="U16" s="222"/>
      <c r="V16" s="49">
        <v>38146500</v>
      </c>
      <c r="W16" s="49">
        <v>63577500</v>
      </c>
    </row>
    <row r="17" spans="1:23" s="44" customFormat="1" ht="24.75" customHeight="1">
      <c r="A17" s="48"/>
      <c r="B17" s="226"/>
      <c r="C17" s="220"/>
      <c r="D17" s="41"/>
      <c r="E17" s="41"/>
      <c r="F17" s="41"/>
      <c r="G17" s="41"/>
      <c r="H17" s="42"/>
      <c r="I17" s="41"/>
      <c r="J17" s="41"/>
      <c r="K17" s="41"/>
      <c r="L17" s="41"/>
      <c r="M17" s="41"/>
      <c r="N17" s="41"/>
      <c r="O17" s="41"/>
      <c r="P17" s="41"/>
      <c r="Q17" s="41"/>
      <c r="R17" s="41"/>
      <c r="S17" s="41"/>
      <c r="T17" s="224"/>
      <c r="U17" s="223"/>
      <c r="V17" s="41"/>
      <c r="W17" s="41"/>
    </row>
    <row r="18" spans="1:23" s="44" customFormat="1" ht="24.75" customHeight="1">
      <c r="A18" s="46">
        <v>5</v>
      </c>
      <c r="B18" s="226"/>
      <c r="C18" s="217" t="s">
        <v>77</v>
      </c>
      <c r="D18" s="97">
        <f>ROUND(E20*110%,-3)</f>
        <v>21817000</v>
      </c>
      <c r="E18" s="33">
        <f>ROUND(D18*F18,-3)</f>
        <v>32726000</v>
      </c>
      <c r="F18" s="34">
        <v>1.5</v>
      </c>
      <c r="G18" s="33">
        <f>ROUND(MEDIAN(D18:E18),-3)</f>
        <v>27272000</v>
      </c>
      <c r="H18" s="34">
        <f>(G18-G20)/G20</f>
        <v>0.50002750123755568</v>
      </c>
      <c r="I18" s="56">
        <f>(E18/D18)^(1/9)</f>
        <v>1.0460836944836911</v>
      </c>
      <c r="J18" s="33">
        <f>D18</f>
        <v>21817000</v>
      </c>
      <c r="K18" s="33">
        <f>ROUND(J18*$I$18,-3)</f>
        <v>22822000</v>
      </c>
      <c r="L18" s="33">
        <f t="shared" ref="L18:S18" si="2">ROUND(K18*$I$18,-3)</f>
        <v>23874000</v>
      </c>
      <c r="M18" s="33">
        <f t="shared" si="2"/>
        <v>24974000</v>
      </c>
      <c r="N18" s="33">
        <f t="shared" si="2"/>
        <v>26125000</v>
      </c>
      <c r="O18" s="33">
        <f t="shared" si="2"/>
        <v>27329000</v>
      </c>
      <c r="P18" s="33">
        <f t="shared" si="2"/>
        <v>28588000</v>
      </c>
      <c r="Q18" s="33">
        <f t="shared" si="2"/>
        <v>29905000</v>
      </c>
      <c r="R18" s="33">
        <f t="shared" si="2"/>
        <v>31283000</v>
      </c>
      <c r="S18" s="33">
        <f t="shared" si="2"/>
        <v>32725000</v>
      </c>
      <c r="T18" s="224"/>
      <c r="U18" s="54" t="s">
        <v>168</v>
      </c>
      <c r="V18" s="33">
        <v>25431000</v>
      </c>
      <c r="W18" s="33">
        <v>35603400</v>
      </c>
    </row>
    <row r="19" spans="1:23" s="44" customFormat="1" ht="24.75" customHeight="1">
      <c r="A19" s="47"/>
      <c r="B19" s="226"/>
      <c r="C19" s="218"/>
      <c r="D19" s="36"/>
      <c r="E19" s="36"/>
      <c r="F19" s="36"/>
      <c r="G19" s="36"/>
      <c r="H19" s="37"/>
      <c r="I19" s="36"/>
      <c r="J19" s="36"/>
      <c r="K19" s="36"/>
      <c r="L19" s="36"/>
      <c r="M19" s="36"/>
      <c r="N19" s="36"/>
      <c r="O19" s="36"/>
      <c r="P19" s="36"/>
      <c r="Q19" s="36"/>
      <c r="R19" s="36"/>
      <c r="S19" s="36"/>
      <c r="T19" s="43"/>
      <c r="U19" s="35"/>
      <c r="V19" s="36"/>
      <c r="W19" s="36"/>
    </row>
    <row r="20" spans="1:23" s="44" customFormat="1" ht="24.75" customHeight="1">
      <c r="A20" s="46">
        <v>6</v>
      </c>
      <c r="B20" s="251" t="s">
        <v>75</v>
      </c>
      <c r="C20" s="219" t="s">
        <v>76</v>
      </c>
      <c r="D20" s="38">
        <f>ROUND(N22*105%,-3)</f>
        <v>16528000</v>
      </c>
      <c r="E20" s="38">
        <f>ROUND(D20*F20,-3)</f>
        <v>19834000</v>
      </c>
      <c r="F20" s="40">
        <v>1.2</v>
      </c>
      <c r="G20" s="49">
        <f>ROUND(MEDIAN(D20:E20),-3)</f>
        <v>18181000</v>
      </c>
      <c r="H20" s="39">
        <f>(G20-G22)/G22</f>
        <v>0.10643865628042844</v>
      </c>
      <c r="I20" s="57">
        <f>(E20/D20)^(1/9)</f>
        <v>1.0204668223808675</v>
      </c>
      <c r="J20" s="55">
        <f>D20</f>
        <v>16528000</v>
      </c>
      <c r="K20" s="55">
        <f>ROUND(J20*$I$20,-3)</f>
        <v>16866000</v>
      </c>
      <c r="L20" s="55">
        <f t="shared" ref="L20:S20" si="3">ROUND(K20*$I$20,-3)</f>
        <v>17211000</v>
      </c>
      <c r="M20" s="55">
        <f t="shared" si="3"/>
        <v>17563000</v>
      </c>
      <c r="N20" s="55">
        <f t="shared" si="3"/>
        <v>17922000</v>
      </c>
      <c r="O20" s="55">
        <f t="shared" si="3"/>
        <v>18289000</v>
      </c>
      <c r="P20" s="55">
        <f t="shared" si="3"/>
        <v>18663000</v>
      </c>
      <c r="Q20" s="55">
        <f t="shared" si="3"/>
        <v>19045000</v>
      </c>
      <c r="R20" s="55">
        <f t="shared" si="3"/>
        <v>19435000</v>
      </c>
      <c r="S20" s="55">
        <f t="shared" si="3"/>
        <v>19833000</v>
      </c>
      <c r="T20" s="43"/>
      <c r="U20" s="52" t="s">
        <v>167</v>
      </c>
      <c r="V20" s="49">
        <v>13987050</v>
      </c>
      <c r="W20" s="49">
        <v>25431000</v>
      </c>
    </row>
    <row r="21" spans="1:23" s="44" customFormat="1" ht="24.75" customHeight="1">
      <c r="A21" s="48"/>
      <c r="B21" s="251"/>
      <c r="C21" s="220"/>
      <c r="D21" s="41"/>
      <c r="E21" s="41"/>
      <c r="F21" s="41"/>
      <c r="G21" s="41"/>
      <c r="H21" s="42"/>
      <c r="I21" s="41"/>
      <c r="J21" s="41"/>
      <c r="K21" s="41"/>
      <c r="L21" s="41"/>
      <c r="M21" s="41"/>
      <c r="N21" s="41"/>
      <c r="O21" s="41"/>
      <c r="P21" s="41"/>
      <c r="Q21" s="41"/>
      <c r="R21" s="41"/>
      <c r="S21" s="41"/>
      <c r="T21" s="61"/>
      <c r="U21" s="53"/>
      <c r="V21" s="41"/>
      <c r="W21" s="41"/>
    </row>
    <row r="22" spans="1:23" s="44" customFormat="1" ht="24.75" customHeight="1">
      <c r="A22" s="46">
        <v>7</v>
      </c>
      <c r="B22" s="251"/>
      <c r="C22" s="217" t="s">
        <v>75</v>
      </c>
      <c r="D22" s="33">
        <v>13145000</v>
      </c>
      <c r="E22" s="33">
        <f>ROUND(D22*F22,-3)</f>
        <v>19718000</v>
      </c>
      <c r="F22" s="34">
        <v>1.5</v>
      </c>
      <c r="G22" s="33">
        <f>ROUND(MEDIAN(D22:E22),-3)</f>
        <v>16432000</v>
      </c>
      <c r="H22" s="34"/>
      <c r="I22" s="56">
        <f>(E22/D22)^(1/9)</f>
        <v>1.0460848660253461</v>
      </c>
      <c r="J22" s="33">
        <f>D22</f>
        <v>13145000</v>
      </c>
      <c r="K22" s="33">
        <f>ROUND(J22*$I$22,-3)</f>
        <v>13751000</v>
      </c>
      <c r="L22" s="33">
        <f t="shared" ref="L22:S22" si="4">ROUND(K22*$I$22,-3)</f>
        <v>14385000</v>
      </c>
      <c r="M22" s="33">
        <f t="shared" si="4"/>
        <v>15048000</v>
      </c>
      <c r="N22" s="33">
        <f t="shared" si="4"/>
        <v>15741000</v>
      </c>
      <c r="O22" s="33">
        <f t="shared" si="4"/>
        <v>16466000</v>
      </c>
      <c r="P22" s="33">
        <f t="shared" si="4"/>
        <v>17225000</v>
      </c>
      <c r="Q22" s="33">
        <f t="shared" si="4"/>
        <v>18019000</v>
      </c>
      <c r="R22" s="33">
        <f t="shared" si="4"/>
        <v>18849000</v>
      </c>
      <c r="S22" s="33">
        <f t="shared" si="4"/>
        <v>19718000</v>
      </c>
      <c r="T22" s="61"/>
      <c r="U22" s="51" t="s">
        <v>166</v>
      </c>
      <c r="V22" s="33">
        <v>10172400</v>
      </c>
      <c r="W22" s="33">
        <v>15258600</v>
      </c>
    </row>
    <row r="23" spans="1:23" s="44" customFormat="1" ht="24.75" customHeight="1">
      <c r="A23" s="48"/>
      <c r="B23" s="251"/>
      <c r="C23" s="218"/>
      <c r="D23" s="36"/>
      <c r="E23" s="36"/>
      <c r="F23" s="36"/>
      <c r="G23" s="36"/>
      <c r="H23" s="37"/>
      <c r="I23" s="36"/>
      <c r="J23" s="36"/>
      <c r="K23" s="36"/>
      <c r="L23" s="36"/>
      <c r="M23" s="36"/>
      <c r="N23" s="36"/>
      <c r="O23" s="36"/>
      <c r="P23" s="36"/>
      <c r="Q23" s="36"/>
      <c r="R23" s="36"/>
      <c r="S23" s="36"/>
      <c r="T23" s="61"/>
      <c r="U23" s="50"/>
      <c r="V23" s="36"/>
      <c r="W23" s="36"/>
    </row>
    <row r="24" spans="1:23" s="1" customFormat="1" ht="38.25" customHeight="1">
      <c r="F24" s="65"/>
      <c r="G24" s="65"/>
      <c r="H24" s="8"/>
      <c r="I24" s="8"/>
      <c r="J24" s="8"/>
      <c r="K24" s="8"/>
      <c r="L24" s="8"/>
      <c r="M24" s="65"/>
      <c r="N24" s="65"/>
      <c r="O24" s="65"/>
      <c r="P24" s="65"/>
      <c r="Q24" s="65"/>
      <c r="R24" s="65"/>
      <c r="S24" s="65"/>
      <c r="T24" s="8"/>
    </row>
    <row r="25" spans="1:23" ht="30.75" customHeight="1">
      <c r="C25" s="245" t="s">
        <v>253</v>
      </c>
      <c r="D25" s="245"/>
      <c r="E25" s="245"/>
      <c r="F25" s="245"/>
      <c r="G25" s="245"/>
      <c r="H25" s="245"/>
      <c r="I25" s="245"/>
    </row>
    <row r="26" spans="1:23" ht="56.25" customHeight="1">
      <c r="C26" s="246" t="s">
        <v>254</v>
      </c>
      <c r="D26" s="246"/>
      <c r="E26" s="246"/>
      <c r="F26" s="246"/>
      <c r="G26" s="246"/>
      <c r="H26" s="246"/>
      <c r="I26" s="246"/>
      <c r="J26" s="246"/>
      <c r="K26" s="246"/>
    </row>
    <row r="27" spans="1:23" ht="56.25" customHeight="1">
      <c r="C27" s="246" t="s">
        <v>255</v>
      </c>
      <c r="D27" s="246"/>
      <c r="E27" s="246"/>
      <c r="F27" s="246"/>
      <c r="G27" s="246"/>
      <c r="H27" s="246"/>
      <c r="I27" s="246"/>
      <c r="J27" s="246"/>
      <c r="K27" s="246"/>
    </row>
    <row r="28" spans="1:23" ht="52.5" customHeight="1">
      <c r="C28" s="246" t="s">
        <v>256</v>
      </c>
      <c r="D28" s="246"/>
      <c r="E28" s="246"/>
      <c r="F28" s="246"/>
      <c r="G28" s="246"/>
      <c r="H28" s="246"/>
      <c r="I28" s="246"/>
      <c r="J28" s="246"/>
      <c r="K28" s="246"/>
    </row>
    <row r="29" spans="1:23" s="1" customFormat="1" ht="38.25" customHeight="1">
      <c r="F29" s="65"/>
      <c r="G29" s="65"/>
      <c r="H29" s="8"/>
      <c r="I29" s="8"/>
      <c r="J29" s="8"/>
      <c r="K29" s="8"/>
      <c r="L29" s="8"/>
      <c r="M29" s="65"/>
      <c r="N29" s="65"/>
      <c r="O29" s="65"/>
      <c r="P29" s="65"/>
      <c r="Q29" s="65"/>
      <c r="R29" s="65"/>
      <c r="S29" s="65"/>
      <c r="T29" s="8"/>
    </row>
    <row r="30" spans="1:23" ht="16.8">
      <c r="C30" s="8"/>
      <c r="G30" s="1"/>
    </row>
    <row r="31" spans="1:23" ht="41.4" hidden="1">
      <c r="B31" s="85" t="s">
        <v>45</v>
      </c>
      <c r="C31" s="85" t="s">
        <v>55</v>
      </c>
      <c r="D31" s="86" t="s">
        <v>104</v>
      </c>
      <c r="E31" s="87" t="s">
        <v>160</v>
      </c>
      <c r="F31" s="85" t="s">
        <v>161</v>
      </c>
      <c r="G31" s="1"/>
    </row>
    <row r="32" spans="1:23" ht="19.2" hidden="1">
      <c r="B32" s="54" t="s">
        <v>81</v>
      </c>
      <c r="C32" s="84" t="s">
        <v>99</v>
      </c>
      <c r="D32" s="88">
        <v>1</v>
      </c>
      <c r="E32" s="89">
        <v>154692000</v>
      </c>
      <c r="F32" s="84"/>
      <c r="G32" s="1"/>
    </row>
    <row r="33" spans="2:7" ht="19.2" hidden="1">
      <c r="B33" s="54" t="s">
        <v>81</v>
      </c>
      <c r="C33" s="84" t="s">
        <v>100</v>
      </c>
      <c r="D33" s="88">
        <f>D32+1</f>
        <v>2</v>
      </c>
      <c r="E33" s="89">
        <v>171195000</v>
      </c>
      <c r="F33" s="84"/>
      <c r="G33" s="1"/>
    </row>
    <row r="34" spans="2:7" ht="19.2" hidden="1">
      <c r="B34" s="54" t="s">
        <v>81</v>
      </c>
      <c r="C34" s="84" t="s">
        <v>101</v>
      </c>
      <c r="D34" s="88">
        <f t="shared" ref="D34:D36" si="5">D33+1</f>
        <v>3</v>
      </c>
      <c r="E34" s="89">
        <v>189459000</v>
      </c>
      <c r="F34" s="84"/>
      <c r="G34" s="1"/>
    </row>
    <row r="35" spans="2:7" ht="19.2" hidden="1">
      <c r="B35" s="54" t="s">
        <v>81</v>
      </c>
      <c r="C35" s="84" t="s">
        <v>102</v>
      </c>
      <c r="D35" s="88">
        <f t="shared" si="5"/>
        <v>4</v>
      </c>
      <c r="E35" s="89">
        <v>209671000</v>
      </c>
      <c r="F35" s="84"/>
      <c r="G35" s="1"/>
    </row>
    <row r="36" spans="2:7" ht="19.2" hidden="1">
      <c r="B36" s="54" t="s">
        <v>81</v>
      </c>
      <c r="C36" s="84" t="s">
        <v>103</v>
      </c>
      <c r="D36" s="88">
        <f t="shared" si="5"/>
        <v>5</v>
      </c>
      <c r="E36" s="89">
        <v>232039000</v>
      </c>
      <c r="F36" s="84"/>
      <c r="G36" s="1"/>
    </row>
    <row r="37" spans="2:7" ht="16.8" hidden="1">
      <c r="B37" s="90" t="s">
        <v>80</v>
      </c>
      <c r="C37" s="90" t="s">
        <v>155</v>
      </c>
      <c r="D37" s="91">
        <v>1</v>
      </c>
      <c r="E37" s="92">
        <v>98217000</v>
      </c>
      <c r="F37" s="90"/>
      <c r="G37" s="1"/>
    </row>
    <row r="38" spans="2:7" ht="16.8" hidden="1">
      <c r="B38" s="90" t="s">
        <v>80</v>
      </c>
      <c r="C38" s="90" t="s">
        <v>156</v>
      </c>
      <c r="D38" s="91">
        <f>D37+1</f>
        <v>2</v>
      </c>
      <c r="E38" s="92">
        <v>108695000</v>
      </c>
      <c r="F38" s="90"/>
      <c r="G38" s="1"/>
    </row>
    <row r="39" spans="2:7" ht="27.6" hidden="1">
      <c r="B39" s="90" t="s">
        <v>80</v>
      </c>
      <c r="C39" s="93" t="s">
        <v>157</v>
      </c>
      <c r="D39" s="91">
        <f t="shared" ref="D39:D41" si="6">D38+1</f>
        <v>3</v>
      </c>
      <c r="E39" s="92">
        <v>120291000</v>
      </c>
      <c r="F39" s="90"/>
      <c r="G39" s="1"/>
    </row>
    <row r="40" spans="2:7" ht="27.6" hidden="1">
      <c r="B40" s="90" t="s">
        <v>80</v>
      </c>
      <c r="C40" s="93" t="s">
        <v>158</v>
      </c>
      <c r="D40" s="91">
        <f t="shared" si="6"/>
        <v>4</v>
      </c>
      <c r="E40" s="92">
        <v>133124000</v>
      </c>
      <c r="F40" s="90"/>
      <c r="G40" s="1"/>
    </row>
    <row r="41" spans="2:7" ht="27.6" hidden="1">
      <c r="B41" s="90" t="s">
        <v>80</v>
      </c>
      <c r="C41" s="93" t="s">
        <v>159</v>
      </c>
      <c r="D41" s="91">
        <f t="shared" si="6"/>
        <v>5</v>
      </c>
      <c r="E41" s="92">
        <v>147326000</v>
      </c>
      <c r="F41" s="90"/>
      <c r="G41" s="1"/>
    </row>
    <row r="42" spans="2:7" ht="27.6" hidden="1">
      <c r="B42" s="84" t="s">
        <v>79</v>
      </c>
      <c r="C42" s="94" t="s">
        <v>145</v>
      </c>
      <c r="D42" s="88">
        <v>1</v>
      </c>
      <c r="E42" s="89">
        <v>59525000</v>
      </c>
      <c r="F42" s="84"/>
      <c r="G42" s="1"/>
    </row>
    <row r="43" spans="2:7" ht="27.6" hidden="1">
      <c r="B43" s="84" t="s">
        <v>79</v>
      </c>
      <c r="C43" s="94" t="s">
        <v>146</v>
      </c>
      <c r="D43" s="88">
        <f>D42+1</f>
        <v>2</v>
      </c>
      <c r="E43" s="89">
        <v>62268000</v>
      </c>
      <c r="F43" s="84"/>
      <c r="G43" s="1"/>
    </row>
    <row r="44" spans="2:7" ht="27.6" hidden="1">
      <c r="B44" s="84" t="s">
        <v>79</v>
      </c>
      <c r="C44" s="94" t="s">
        <v>147</v>
      </c>
      <c r="D44" s="88">
        <f t="shared" ref="D44:D51" si="7">D43+1</f>
        <v>3</v>
      </c>
      <c r="E44" s="89">
        <v>65137000</v>
      </c>
      <c r="F44" s="84"/>
      <c r="G44" s="1"/>
    </row>
    <row r="45" spans="2:7" ht="27.6" hidden="1">
      <c r="B45" s="84" t="s">
        <v>79</v>
      </c>
      <c r="C45" s="94" t="s">
        <v>148</v>
      </c>
      <c r="D45" s="88">
        <f t="shared" si="7"/>
        <v>4</v>
      </c>
      <c r="E45" s="89">
        <v>68139000</v>
      </c>
      <c r="F45" s="84"/>
      <c r="G45" s="1"/>
    </row>
    <row r="46" spans="2:7" ht="27.6" hidden="1">
      <c r="B46" s="84" t="s">
        <v>79</v>
      </c>
      <c r="C46" s="94" t="s">
        <v>149</v>
      </c>
      <c r="D46" s="88">
        <f t="shared" si="7"/>
        <v>5</v>
      </c>
      <c r="E46" s="89">
        <v>71279000</v>
      </c>
      <c r="F46" s="84"/>
      <c r="G46" s="1"/>
    </row>
    <row r="47" spans="2:7" ht="27.6" hidden="1">
      <c r="B47" s="84" t="s">
        <v>79</v>
      </c>
      <c r="C47" s="94" t="s">
        <v>150</v>
      </c>
      <c r="D47" s="88">
        <f t="shared" si="7"/>
        <v>6</v>
      </c>
      <c r="E47" s="89">
        <v>74564000</v>
      </c>
      <c r="F47" s="84"/>
      <c r="G47" s="1"/>
    </row>
    <row r="48" spans="2:7" ht="27.6" hidden="1">
      <c r="B48" s="84" t="s">
        <v>79</v>
      </c>
      <c r="C48" s="94" t="s">
        <v>151</v>
      </c>
      <c r="D48" s="88">
        <f t="shared" si="7"/>
        <v>7</v>
      </c>
      <c r="E48" s="89">
        <v>78000000</v>
      </c>
      <c r="F48" s="84"/>
      <c r="G48" s="1"/>
    </row>
    <row r="49" spans="2:7" ht="27.6" hidden="1">
      <c r="B49" s="84" t="s">
        <v>79</v>
      </c>
      <c r="C49" s="94" t="s">
        <v>152</v>
      </c>
      <c r="D49" s="88">
        <f t="shared" si="7"/>
        <v>8</v>
      </c>
      <c r="E49" s="89">
        <v>81594000</v>
      </c>
      <c r="F49" s="84"/>
      <c r="G49" s="1"/>
    </row>
    <row r="50" spans="2:7" ht="27.6" hidden="1">
      <c r="B50" s="84" t="s">
        <v>79</v>
      </c>
      <c r="C50" s="94" t="s">
        <v>153</v>
      </c>
      <c r="D50" s="88">
        <f t="shared" si="7"/>
        <v>9</v>
      </c>
      <c r="E50" s="89">
        <v>85354000</v>
      </c>
      <c r="F50" s="84"/>
      <c r="G50" s="1"/>
    </row>
    <row r="51" spans="2:7" ht="27.6" hidden="1">
      <c r="B51" s="84" t="s">
        <v>79</v>
      </c>
      <c r="C51" s="94" t="s">
        <v>154</v>
      </c>
      <c r="D51" s="88">
        <f t="shared" si="7"/>
        <v>10</v>
      </c>
      <c r="E51" s="89">
        <v>89287000</v>
      </c>
      <c r="F51" s="84"/>
      <c r="G51" s="1"/>
    </row>
    <row r="52" spans="2:7" ht="27.6" hidden="1">
      <c r="B52" s="90" t="s">
        <v>78</v>
      </c>
      <c r="C52" s="93" t="s">
        <v>135</v>
      </c>
      <c r="D52" s="91">
        <v>1</v>
      </c>
      <c r="E52" s="92">
        <v>36076000</v>
      </c>
      <c r="F52" s="90">
        <f>F71+1</f>
        <v>30</v>
      </c>
      <c r="G52" s="1"/>
    </row>
    <row r="53" spans="2:7" ht="27.6" hidden="1">
      <c r="B53" s="90" t="s">
        <v>78</v>
      </c>
      <c r="C53" s="93" t="s">
        <v>136</v>
      </c>
      <c r="D53" s="91">
        <f t="shared" ref="D53:D61" si="8">D52+1</f>
        <v>2</v>
      </c>
      <c r="E53" s="92">
        <v>37738000</v>
      </c>
      <c r="F53" s="90">
        <f>F52+1</f>
        <v>31</v>
      </c>
      <c r="G53" s="1"/>
    </row>
    <row r="54" spans="2:7" ht="27.6" hidden="1">
      <c r="B54" s="90" t="s">
        <v>78</v>
      </c>
      <c r="C54" s="93" t="s">
        <v>137</v>
      </c>
      <c r="D54" s="91">
        <f t="shared" si="8"/>
        <v>3</v>
      </c>
      <c r="E54" s="92">
        <v>39477000</v>
      </c>
      <c r="F54" s="90">
        <f t="shared" ref="F54:F61" si="9">F53+1</f>
        <v>32</v>
      </c>
      <c r="G54" s="1"/>
    </row>
    <row r="55" spans="2:7" ht="27.6" hidden="1">
      <c r="B55" s="90" t="s">
        <v>78</v>
      </c>
      <c r="C55" s="93" t="s">
        <v>138</v>
      </c>
      <c r="D55" s="91">
        <f t="shared" si="8"/>
        <v>4</v>
      </c>
      <c r="E55" s="92">
        <v>41296000</v>
      </c>
      <c r="F55" s="90">
        <f t="shared" si="9"/>
        <v>33</v>
      </c>
      <c r="G55" s="1"/>
    </row>
    <row r="56" spans="2:7" ht="27.6" hidden="1">
      <c r="B56" s="90" t="s">
        <v>78</v>
      </c>
      <c r="C56" s="93" t="s">
        <v>139</v>
      </c>
      <c r="D56" s="91">
        <f t="shared" si="8"/>
        <v>5</v>
      </c>
      <c r="E56" s="92">
        <v>43199000</v>
      </c>
      <c r="F56" s="90">
        <f t="shared" si="9"/>
        <v>34</v>
      </c>
      <c r="G56" s="1"/>
    </row>
    <row r="57" spans="2:7" ht="27.6" hidden="1">
      <c r="B57" s="90" t="s">
        <v>78</v>
      </c>
      <c r="C57" s="93" t="s">
        <v>140</v>
      </c>
      <c r="D57" s="91">
        <f t="shared" si="8"/>
        <v>6</v>
      </c>
      <c r="E57" s="92">
        <v>45190000</v>
      </c>
      <c r="F57" s="90">
        <f t="shared" si="9"/>
        <v>35</v>
      </c>
      <c r="G57" s="1"/>
    </row>
    <row r="58" spans="2:7" ht="27.6" hidden="1">
      <c r="B58" s="90" t="s">
        <v>78</v>
      </c>
      <c r="C58" s="93" t="s">
        <v>141</v>
      </c>
      <c r="D58" s="91">
        <f t="shared" si="8"/>
        <v>7</v>
      </c>
      <c r="E58" s="92">
        <v>47272000</v>
      </c>
      <c r="F58" s="90">
        <f t="shared" si="9"/>
        <v>36</v>
      </c>
      <c r="G58" s="1"/>
    </row>
    <row r="59" spans="2:7" ht="27.6" hidden="1">
      <c r="B59" s="90" t="s">
        <v>78</v>
      </c>
      <c r="C59" s="93" t="s">
        <v>142</v>
      </c>
      <c r="D59" s="91">
        <f t="shared" si="8"/>
        <v>8</v>
      </c>
      <c r="E59" s="92">
        <v>49450000</v>
      </c>
      <c r="F59" s="90">
        <f t="shared" si="9"/>
        <v>37</v>
      </c>
      <c r="G59" s="1"/>
    </row>
    <row r="60" spans="2:7" ht="27.6" hidden="1">
      <c r="B60" s="90" t="s">
        <v>78</v>
      </c>
      <c r="C60" s="93" t="s">
        <v>143</v>
      </c>
      <c r="D60" s="91">
        <f t="shared" si="8"/>
        <v>9</v>
      </c>
      <c r="E60" s="92">
        <v>51729000</v>
      </c>
      <c r="F60" s="90">
        <f t="shared" si="9"/>
        <v>38</v>
      </c>
      <c r="G60" s="1"/>
    </row>
    <row r="61" spans="2:7" ht="27.6" hidden="1">
      <c r="B61" s="90" t="s">
        <v>78</v>
      </c>
      <c r="C61" s="93" t="s">
        <v>144</v>
      </c>
      <c r="D61" s="91">
        <f t="shared" si="8"/>
        <v>10</v>
      </c>
      <c r="E61" s="92">
        <v>54113000</v>
      </c>
      <c r="F61" s="90">
        <f t="shared" si="9"/>
        <v>39</v>
      </c>
      <c r="G61" s="1"/>
    </row>
    <row r="62" spans="2:7" ht="27.6" hidden="1">
      <c r="B62" s="84" t="s">
        <v>77</v>
      </c>
      <c r="C62" s="94" t="s">
        <v>125</v>
      </c>
      <c r="D62" s="88">
        <v>1</v>
      </c>
      <c r="E62" s="89">
        <v>21864000</v>
      </c>
      <c r="F62" s="84">
        <f>F81+1</f>
        <v>20</v>
      </c>
      <c r="G62" s="1"/>
    </row>
    <row r="63" spans="2:7" ht="27.6" hidden="1">
      <c r="B63" s="84" t="s">
        <v>77</v>
      </c>
      <c r="C63" s="94" t="s">
        <v>126</v>
      </c>
      <c r="D63" s="88">
        <f>D62+1</f>
        <v>2</v>
      </c>
      <c r="E63" s="89">
        <v>22872000</v>
      </c>
      <c r="F63" s="84">
        <f>F62+1</f>
        <v>21</v>
      </c>
      <c r="G63" s="1"/>
    </row>
    <row r="64" spans="2:7" ht="27.6" hidden="1">
      <c r="B64" s="84" t="s">
        <v>77</v>
      </c>
      <c r="C64" s="94" t="s">
        <v>127</v>
      </c>
      <c r="D64" s="88">
        <f t="shared" ref="D64:D71" si="10">D63+1</f>
        <v>3</v>
      </c>
      <c r="E64" s="89">
        <v>23926000</v>
      </c>
      <c r="F64" s="84">
        <f t="shared" ref="F64:F71" si="11">F63+1</f>
        <v>22</v>
      </c>
      <c r="G64" s="1"/>
    </row>
    <row r="65" spans="2:7" ht="27.6" hidden="1">
      <c r="B65" s="84" t="s">
        <v>77</v>
      </c>
      <c r="C65" s="94" t="s">
        <v>128</v>
      </c>
      <c r="D65" s="88">
        <f t="shared" si="10"/>
        <v>4</v>
      </c>
      <c r="E65" s="89">
        <v>25029000</v>
      </c>
      <c r="F65" s="84">
        <f t="shared" si="11"/>
        <v>23</v>
      </c>
      <c r="G65" s="1"/>
    </row>
    <row r="66" spans="2:7" ht="27.6" hidden="1">
      <c r="B66" s="84" t="s">
        <v>77</v>
      </c>
      <c r="C66" s="94" t="s">
        <v>129</v>
      </c>
      <c r="D66" s="88">
        <f t="shared" si="10"/>
        <v>5</v>
      </c>
      <c r="E66" s="89">
        <v>26182000</v>
      </c>
      <c r="F66" s="84">
        <f t="shared" si="11"/>
        <v>24</v>
      </c>
      <c r="G66" s="1"/>
    </row>
    <row r="67" spans="2:7" ht="27.6" hidden="1">
      <c r="B67" s="84" t="s">
        <v>77</v>
      </c>
      <c r="C67" s="94" t="s">
        <v>130</v>
      </c>
      <c r="D67" s="88">
        <f t="shared" si="10"/>
        <v>6</v>
      </c>
      <c r="E67" s="89">
        <v>27389000</v>
      </c>
      <c r="F67" s="84">
        <f t="shared" si="11"/>
        <v>25</v>
      </c>
      <c r="G67" s="1"/>
    </row>
    <row r="68" spans="2:7" ht="27.6" hidden="1">
      <c r="B68" s="84" t="s">
        <v>77</v>
      </c>
      <c r="C68" s="94" t="s">
        <v>131</v>
      </c>
      <c r="D68" s="88">
        <f t="shared" si="10"/>
        <v>7</v>
      </c>
      <c r="E68" s="89">
        <v>28651000</v>
      </c>
      <c r="F68" s="84">
        <f t="shared" si="11"/>
        <v>26</v>
      </c>
      <c r="G68" s="1"/>
    </row>
    <row r="69" spans="2:7" ht="27.6" hidden="1">
      <c r="B69" s="84" t="s">
        <v>77</v>
      </c>
      <c r="C69" s="94" t="s">
        <v>132</v>
      </c>
      <c r="D69" s="88">
        <f t="shared" si="10"/>
        <v>8</v>
      </c>
      <c r="E69" s="89">
        <v>29971000</v>
      </c>
      <c r="F69" s="84">
        <f t="shared" si="11"/>
        <v>27</v>
      </c>
      <c r="G69" s="1"/>
    </row>
    <row r="70" spans="2:7" ht="27.6" hidden="1">
      <c r="B70" s="84" t="s">
        <v>77</v>
      </c>
      <c r="C70" s="94" t="s">
        <v>133</v>
      </c>
      <c r="D70" s="88">
        <f t="shared" si="10"/>
        <v>9</v>
      </c>
      <c r="E70" s="89">
        <v>31352000</v>
      </c>
      <c r="F70" s="84">
        <f t="shared" si="11"/>
        <v>28</v>
      </c>
      <c r="G70" s="1"/>
    </row>
    <row r="71" spans="2:7" ht="27.6" hidden="1">
      <c r="B71" s="84" t="s">
        <v>77</v>
      </c>
      <c r="C71" s="94" t="s">
        <v>134</v>
      </c>
      <c r="D71" s="88">
        <f t="shared" si="10"/>
        <v>10</v>
      </c>
      <c r="E71" s="89">
        <v>32797000</v>
      </c>
      <c r="F71" s="84">
        <f t="shared" si="11"/>
        <v>29</v>
      </c>
      <c r="G71" s="1"/>
    </row>
    <row r="72" spans="2:7" ht="16.8" hidden="1">
      <c r="B72" s="90" t="s">
        <v>76</v>
      </c>
      <c r="C72" s="93" t="s">
        <v>115</v>
      </c>
      <c r="D72" s="91">
        <v>1</v>
      </c>
      <c r="E72" s="92">
        <v>16563000</v>
      </c>
      <c r="F72" s="90">
        <f>F91+1</f>
        <v>10</v>
      </c>
      <c r="G72" s="1"/>
    </row>
    <row r="73" spans="2:7" ht="16.8" hidden="1">
      <c r="B73" s="90" t="s">
        <v>76</v>
      </c>
      <c r="C73" s="93" t="s">
        <v>116</v>
      </c>
      <c r="D73" s="91">
        <f t="shared" ref="D73:D81" si="12">D72+1</f>
        <v>2</v>
      </c>
      <c r="E73" s="92">
        <v>17326000</v>
      </c>
      <c r="F73" s="90">
        <f>F72+1</f>
        <v>11</v>
      </c>
      <c r="G73" s="1"/>
    </row>
    <row r="74" spans="2:7" ht="16.8" hidden="1">
      <c r="B74" s="90" t="s">
        <v>76</v>
      </c>
      <c r="C74" s="93" t="s">
        <v>117</v>
      </c>
      <c r="D74" s="91">
        <f t="shared" si="12"/>
        <v>3</v>
      </c>
      <c r="E74" s="92">
        <v>18124000</v>
      </c>
      <c r="F74" s="90">
        <f t="shared" ref="F74:F81" si="13">F73+1</f>
        <v>12</v>
      </c>
      <c r="G74" s="1"/>
    </row>
    <row r="75" spans="2:7" ht="16.8" hidden="1">
      <c r="B75" s="90" t="s">
        <v>76</v>
      </c>
      <c r="C75" s="93" t="s">
        <v>118</v>
      </c>
      <c r="D75" s="91">
        <f t="shared" si="12"/>
        <v>4</v>
      </c>
      <c r="E75" s="92">
        <v>18959000</v>
      </c>
      <c r="F75" s="90">
        <f t="shared" si="13"/>
        <v>13</v>
      </c>
      <c r="G75" s="1"/>
    </row>
    <row r="76" spans="2:7" ht="16.8" hidden="1">
      <c r="B76" s="90" t="s">
        <v>76</v>
      </c>
      <c r="C76" s="93" t="s">
        <v>119</v>
      </c>
      <c r="D76" s="91">
        <f t="shared" si="12"/>
        <v>5</v>
      </c>
      <c r="E76" s="92">
        <v>19833000</v>
      </c>
      <c r="F76" s="90">
        <f t="shared" si="13"/>
        <v>14</v>
      </c>
      <c r="G76" s="1"/>
    </row>
    <row r="77" spans="2:7" ht="16.8" hidden="1">
      <c r="B77" s="90" t="s">
        <v>76</v>
      </c>
      <c r="C77" s="93" t="s">
        <v>120</v>
      </c>
      <c r="D77" s="91">
        <f t="shared" si="12"/>
        <v>6</v>
      </c>
      <c r="E77" s="92">
        <v>20747000</v>
      </c>
      <c r="F77" s="90">
        <f t="shared" si="13"/>
        <v>15</v>
      </c>
      <c r="G77" s="1"/>
    </row>
    <row r="78" spans="2:7" ht="16.8" hidden="1">
      <c r="B78" s="90" t="s">
        <v>76</v>
      </c>
      <c r="C78" s="93" t="s">
        <v>121</v>
      </c>
      <c r="D78" s="91">
        <f t="shared" si="12"/>
        <v>7</v>
      </c>
      <c r="E78" s="92">
        <v>21703000</v>
      </c>
      <c r="F78" s="90">
        <f t="shared" si="13"/>
        <v>16</v>
      </c>
      <c r="G78" s="1"/>
    </row>
    <row r="79" spans="2:7" ht="16.8" hidden="1">
      <c r="B79" s="90" t="s">
        <v>76</v>
      </c>
      <c r="C79" s="93" t="s">
        <v>122</v>
      </c>
      <c r="D79" s="91">
        <f t="shared" si="12"/>
        <v>8</v>
      </c>
      <c r="E79" s="92">
        <v>22703000</v>
      </c>
      <c r="F79" s="90">
        <f t="shared" si="13"/>
        <v>17</v>
      </c>
      <c r="G79" s="1"/>
    </row>
    <row r="80" spans="2:7" ht="16.8" hidden="1">
      <c r="B80" s="90" t="s">
        <v>76</v>
      </c>
      <c r="C80" s="93" t="s">
        <v>123</v>
      </c>
      <c r="D80" s="91">
        <f t="shared" si="12"/>
        <v>9</v>
      </c>
      <c r="E80" s="92">
        <v>23749000</v>
      </c>
      <c r="F80" s="90">
        <f t="shared" si="13"/>
        <v>18</v>
      </c>
      <c r="G80" s="1"/>
    </row>
    <row r="81" spans="2:7" ht="27.6" hidden="1">
      <c r="B81" s="90" t="s">
        <v>76</v>
      </c>
      <c r="C81" s="93" t="s">
        <v>124</v>
      </c>
      <c r="D81" s="91">
        <f t="shared" si="12"/>
        <v>10</v>
      </c>
      <c r="E81" s="92">
        <v>24843000</v>
      </c>
      <c r="F81" s="90">
        <f t="shared" si="13"/>
        <v>19</v>
      </c>
      <c r="G81" s="1"/>
    </row>
    <row r="82" spans="2:7" ht="27.6" hidden="1">
      <c r="B82" s="84" t="s">
        <v>75</v>
      </c>
      <c r="C82" s="94" t="s">
        <v>105</v>
      </c>
      <c r="D82" s="88">
        <v>1</v>
      </c>
      <c r="E82" s="89">
        <v>13145000</v>
      </c>
      <c r="F82" s="84">
        <v>0</v>
      </c>
      <c r="G82" s="1"/>
    </row>
    <row r="83" spans="2:7" ht="27.6" hidden="1">
      <c r="B83" s="84" t="s">
        <v>75</v>
      </c>
      <c r="C83" s="94" t="s">
        <v>106</v>
      </c>
      <c r="D83" s="88">
        <f>D82+1</f>
        <v>2</v>
      </c>
      <c r="E83" s="89">
        <v>13751000</v>
      </c>
      <c r="F83" s="84">
        <f>F82+1</f>
        <v>1</v>
      </c>
      <c r="G83" s="1"/>
    </row>
    <row r="84" spans="2:7" ht="27.6" hidden="1">
      <c r="B84" s="84" t="s">
        <v>75</v>
      </c>
      <c r="C84" s="94" t="s">
        <v>107</v>
      </c>
      <c r="D84" s="88">
        <f t="shared" ref="D84:D91" si="14">D83+1</f>
        <v>3</v>
      </c>
      <c r="E84" s="89">
        <v>14385000</v>
      </c>
      <c r="F84" s="84">
        <f t="shared" ref="F84:F91" si="15">F83+1</f>
        <v>2</v>
      </c>
      <c r="G84" s="1"/>
    </row>
    <row r="85" spans="2:7" ht="27.6" hidden="1">
      <c r="B85" s="84" t="s">
        <v>75</v>
      </c>
      <c r="C85" s="94" t="s">
        <v>108</v>
      </c>
      <c r="D85" s="88">
        <f t="shared" si="14"/>
        <v>4</v>
      </c>
      <c r="E85" s="89">
        <v>15048000</v>
      </c>
      <c r="F85" s="84">
        <f t="shared" si="15"/>
        <v>3</v>
      </c>
      <c r="G85" s="1"/>
    </row>
    <row r="86" spans="2:7" ht="27.6" hidden="1">
      <c r="B86" s="84" t="s">
        <v>75</v>
      </c>
      <c r="C86" s="94" t="s">
        <v>109</v>
      </c>
      <c r="D86" s="88">
        <f t="shared" si="14"/>
        <v>5</v>
      </c>
      <c r="E86" s="89">
        <v>15741000</v>
      </c>
      <c r="F86" s="84">
        <f t="shared" si="15"/>
        <v>4</v>
      </c>
      <c r="G86" s="1"/>
    </row>
    <row r="87" spans="2:7" ht="27.6" hidden="1">
      <c r="B87" s="84" t="s">
        <v>75</v>
      </c>
      <c r="C87" s="94" t="s">
        <v>110</v>
      </c>
      <c r="D87" s="88">
        <f t="shared" si="14"/>
        <v>6</v>
      </c>
      <c r="E87" s="89">
        <v>16466000</v>
      </c>
      <c r="F87" s="84">
        <f t="shared" si="15"/>
        <v>5</v>
      </c>
      <c r="G87" s="1"/>
    </row>
    <row r="88" spans="2:7" ht="27.6" hidden="1">
      <c r="B88" s="84" t="s">
        <v>75</v>
      </c>
      <c r="C88" s="94" t="s">
        <v>111</v>
      </c>
      <c r="D88" s="88">
        <f t="shared" si="14"/>
        <v>7</v>
      </c>
      <c r="E88" s="89">
        <v>17225000</v>
      </c>
      <c r="F88" s="84">
        <f t="shared" si="15"/>
        <v>6</v>
      </c>
      <c r="G88" s="1"/>
    </row>
    <row r="89" spans="2:7" ht="27.6" hidden="1">
      <c r="B89" s="84" t="s">
        <v>75</v>
      </c>
      <c r="C89" s="94" t="s">
        <v>112</v>
      </c>
      <c r="D89" s="88">
        <f t="shared" si="14"/>
        <v>8</v>
      </c>
      <c r="E89" s="89">
        <v>18019000</v>
      </c>
      <c r="F89" s="84">
        <f t="shared" si="15"/>
        <v>7</v>
      </c>
      <c r="G89" s="1"/>
    </row>
    <row r="90" spans="2:7" ht="27.6" hidden="1">
      <c r="B90" s="84" t="s">
        <v>75</v>
      </c>
      <c r="C90" s="94" t="s">
        <v>113</v>
      </c>
      <c r="D90" s="88">
        <f t="shared" si="14"/>
        <v>9</v>
      </c>
      <c r="E90" s="89">
        <v>18849000</v>
      </c>
      <c r="F90" s="84">
        <f t="shared" si="15"/>
        <v>8</v>
      </c>
      <c r="G90" s="1"/>
    </row>
    <row r="91" spans="2:7" ht="27.6" hidden="1">
      <c r="B91" s="84" t="s">
        <v>75</v>
      </c>
      <c r="C91" s="94" t="s">
        <v>114</v>
      </c>
      <c r="D91" s="88">
        <f t="shared" si="14"/>
        <v>10</v>
      </c>
      <c r="E91" s="89">
        <v>19718000</v>
      </c>
      <c r="F91" s="84">
        <f t="shared" si="15"/>
        <v>9</v>
      </c>
      <c r="G91" s="1"/>
    </row>
    <row r="92" spans="2:7" ht="16.8" hidden="1">
      <c r="G92" s="1"/>
    </row>
    <row r="93" spans="2:7" ht="16.8" hidden="1">
      <c r="G93" s="1"/>
    </row>
    <row r="94" spans="2:7" ht="16.8">
      <c r="G94" s="1"/>
    </row>
    <row r="95" spans="2:7" ht="16.8">
      <c r="G95" s="1"/>
    </row>
    <row r="96" spans="2:7" ht="16.8">
      <c r="G96" s="1"/>
    </row>
    <row r="97" spans="7:7" ht="16.8">
      <c r="G97" s="1"/>
    </row>
    <row r="98" spans="7:7" ht="16.8">
      <c r="G98" s="1"/>
    </row>
    <row r="99" spans="7:7" ht="16.8">
      <c r="G99" s="1"/>
    </row>
    <row r="104" spans="7:7" ht="16.8">
      <c r="G104" s="1"/>
    </row>
    <row r="105" spans="7:7" ht="16.8">
      <c r="G105" s="1"/>
    </row>
    <row r="106" spans="7:7" ht="16.8">
      <c r="G106" s="1"/>
    </row>
    <row r="107" spans="7:7" ht="16.8">
      <c r="G107" s="1"/>
    </row>
    <row r="108" spans="7:7" ht="16.8">
      <c r="G108" s="1"/>
    </row>
    <row r="109" spans="7:7" ht="16.8">
      <c r="G109" s="1"/>
    </row>
    <row r="110" spans="7:7" ht="16.8">
      <c r="G110" s="1"/>
    </row>
    <row r="111" spans="7:7" ht="16.8">
      <c r="G111" s="1"/>
    </row>
    <row r="112" spans="7:7" ht="16.8">
      <c r="G112" s="1"/>
    </row>
    <row r="113" spans="7:7" ht="16.8">
      <c r="G113" s="1"/>
    </row>
    <row r="114" spans="7:7" ht="16.8">
      <c r="G114" s="1"/>
    </row>
    <row r="115" spans="7:7" ht="16.8">
      <c r="G115" s="1"/>
    </row>
    <row r="116" spans="7:7" ht="16.8">
      <c r="G116" s="1"/>
    </row>
    <row r="117" spans="7:7" ht="16.8">
      <c r="G117" s="1"/>
    </row>
  </sheetData>
  <mergeCells count="43">
    <mergeCell ref="C25:I25"/>
    <mergeCell ref="C27:K27"/>
    <mergeCell ref="C28:K28"/>
    <mergeCell ref="C26:K26"/>
    <mergeCell ref="A1:T1"/>
    <mergeCell ref="H7:H9"/>
    <mergeCell ref="I7:I9"/>
    <mergeCell ref="J7:S7"/>
    <mergeCell ref="T10:T14"/>
    <mergeCell ref="B14:B15"/>
    <mergeCell ref="A7:A9"/>
    <mergeCell ref="B20:B23"/>
    <mergeCell ref="K8:K9"/>
    <mergeCell ref="L8:L9"/>
    <mergeCell ref="S8:S9"/>
    <mergeCell ref="C12:C13"/>
    <mergeCell ref="J8:J9"/>
    <mergeCell ref="U8:U9"/>
    <mergeCell ref="V8:W8"/>
    <mergeCell ref="M8:M9"/>
    <mergeCell ref="N8:N9"/>
    <mergeCell ref="O8:O9"/>
    <mergeCell ref="C22:C23"/>
    <mergeCell ref="U14:U17"/>
    <mergeCell ref="T15:T18"/>
    <mergeCell ref="B16:B19"/>
    <mergeCell ref="P8:P9"/>
    <mergeCell ref="Q8:Q9"/>
    <mergeCell ref="R8:R9"/>
    <mergeCell ref="G7:G9"/>
    <mergeCell ref="F7:F9"/>
    <mergeCell ref="D7:E7"/>
    <mergeCell ref="C7:C9"/>
    <mergeCell ref="B7:B9"/>
    <mergeCell ref="B10:B13"/>
    <mergeCell ref="U7:W7"/>
    <mergeCell ref="D8:D9"/>
    <mergeCell ref="E8:E9"/>
    <mergeCell ref="C10:C11"/>
    <mergeCell ref="C14:C15"/>
    <mergeCell ref="C16:C17"/>
    <mergeCell ref="C18:C19"/>
    <mergeCell ref="C20:C21"/>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W28"/>
  <sheetViews>
    <sheetView zoomScale="80" zoomScaleNormal="80" workbookViewId="0">
      <selection activeCell="I10" sqref="I10"/>
    </sheetView>
  </sheetViews>
  <sheetFormatPr defaultColWidth="9.109375" defaultRowHeight="13.8"/>
  <cols>
    <col min="1" max="1" width="7.44140625" style="138" customWidth="1"/>
    <col min="2" max="2" width="7.77734375" style="138" customWidth="1"/>
    <col min="3" max="3" width="14.5546875" style="138" hidden="1" customWidth="1"/>
    <col min="4" max="4" width="14.5546875" style="136" customWidth="1"/>
    <col min="5" max="5" width="13.88671875" style="138" customWidth="1"/>
    <col min="6" max="6" width="9.77734375" style="176" customWidth="1"/>
    <col min="7" max="9" width="14.33203125" style="177" customWidth="1"/>
    <col min="10" max="10" width="29.44140625" style="177" customWidth="1"/>
    <col min="11" max="11" width="14.77734375" style="138" customWidth="1"/>
    <col min="12" max="12" width="13.21875" style="138" customWidth="1"/>
    <col min="13" max="13" width="11.5546875" style="138" customWidth="1"/>
    <col min="14" max="14" width="39" style="138" customWidth="1"/>
    <col min="15" max="15" width="17.5546875" style="138" customWidth="1"/>
    <col min="16" max="16" width="14.44140625" style="138" customWidth="1"/>
    <col min="17" max="17" width="15.33203125" style="138" customWidth="1"/>
    <col min="18" max="18" width="34.6640625" style="136" customWidth="1"/>
    <col min="19" max="19" width="18.5546875" style="138" customWidth="1"/>
    <col min="20" max="20" width="34.6640625" style="136" customWidth="1"/>
    <col min="21" max="21" width="13.109375" style="138" customWidth="1"/>
    <col min="22" max="22" width="1.5546875" style="138" customWidth="1"/>
    <col min="23" max="23" width="28.33203125" style="138" customWidth="1"/>
    <col min="24" max="16384" width="9.109375" style="138"/>
  </cols>
  <sheetData>
    <row r="1" spans="1:23">
      <c r="A1" s="252" t="s">
        <v>257</v>
      </c>
      <c r="B1" s="252"/>
      <c r="C1" s="252"/>
      <c r="D1" s="252"/>
      <c r="E1" s="252"/>
      <c r="F1" s="252"/>
      <c r="G1" s="252"/>
      <c r="H1" s="252"/>
      <c r="I1" s="252"/>
      <c r="J1" s="252"/>
      <c r="K1" s="137"/>
      <c r="L1" s="137"/>
      <c r="M1" s="137"/>
      <c r="N1" s="137"/>
      <c r="O1" s="137"/>
      <c r="P1" s="137"/>
      <c r="Q1" s="137"/>
      <c r="R1" s="12"/>
      <c r="S1" s="137"/>
      <c r="T1" s="12"/>
      <c r="U1" s="137"/>
      <c r="V1" s="137"/>
      <c r="W1" s="137"/>
    </row>
    <row r="2" spans="1:23" ht="19.5" hidden="1" customHeight="1">
      <c r="A2" s="139">
        <v>46113</v>
      </c>
      <c r="B2" s="139"/>
      <c r="C2" s="139"/>
      <c r="D2" s="140"/>
      <c r="E2" s="141"/>
      <c r="F2" s="142"/>
      <c r="G2" s="143"/>
      <c r="H2" s="143"/>
      <c r="I2" s="143"/>
      <c r="J2" s="143"/>
      <c r="K2" s="137"/>
      <c r="L2" s="137"/>
      <c r="M2" s="137"/>
      <c r="N2" s="137"/>
      <c r="O2" s="137"/>
      <c r="P2" s="137"/>
      <c r="Q2" s="137"/>
      <c r="R2" s="12"/>
      <c r="S2" s="137"/>
      <c r="T2" s="12"/>
      <c r="U2" s="137"/>
      <c r="V2" s="137"/>
      <c r="W2" s="137"/>
    </row>
    <row r="3" spans="1:23" s="151" customFormat="1" ht="21.75" hidden="1" customHeight="1">
      <c r="A3" s="144" t="s">
        <v>44</v>
      </c>
      <c r="B3" s="144"/>
      <c r="C3" s="144"/>
      <c r="D3" s="145"/>
      <c r="E3" s="146"/>
      <c r="F3" s="147"/>
      <c r="G3" s="148"/>
      <c r="H3" s="148"/>
      <c r="I3" s="148"/>
      <c r="J3" s="148"/>
      <c r="K3" s="149"/>
      <c r="L3" s="149"/>
      <c r="M3" s="149"/>
      <c r="N3" s="149"/>
      <c r="O3" s="149"/>
      <c r="P3" s="149"/>
      <c r="Q3" s="149"/>
      <c r="R3" s="150"/>
      <c r="S3" s="149"/>
      <c r="T3" s="150"/>
      <c r="U3" s="149"/>
      <c r="V3" s="149"/>
      <c r="W3" s="149"/>
    </row>
    <row r="4" spans="1:23" ht="19.5" hidden="1" customHeight="1">
      <c r="A4" s="152" t="s">
        <v>39</v>
      </c>
      <c r="B4" s="153"/>
      <c r="C4" s="178"/>
      <c r="D4" s="154"/>
      <c r="E4" s="155"/>
      <c r="F4" s="142"/>
      <c r="G4" s="143"/>
      <c r="H4" s="143"/>
      <c r="I4" s="143"/>
      <c r="J4" s="143"/>
      <c r="K4" s="137"/>
      <c r="L4" s="137"/>
      <c r="M4" s="137"/>
      <c r="N4" s="137"/>
      <c r="O4" s="137"/>
      <c r="P4" s="137"/>
      <c r="Q4" s="137"/>
      <c r="R4" s="12"/>
      <c r="S4" s="137"/>
      <c r="T4" s="12"/>
      <c r="U4" s="137"/>
      <c r="V4" s="137"/>
      <c r="W4" s="137"/>
    </row>
    <row r="5" spans="1:23" ht="7.5" customHeight="1">
      <c r="A5" s="137"/>
      <c r="B5" s="156"/>
      <c r="C5" s="143"/>
      <c r="D5" s="157"/>
      <c r="E5" s="155"/>
      <c r="F5" s="139">
        <v>46113</v>
      </c>
      <c r="G5" s="143"/>
      <c r="H5" s="143"/>
      <c r="I5" s="143"/>
      <c r="J5" s="143"/>
      <c r="K5" s="137"/>
      <c r="L5" s="137"/>
      <c r="M5" s="137"/>
      <c r="N5" s="137"/>
      <c r="O5" s="137"/>
      <c r="P5" s="137"/>
      <c r="Q5" s="137"/>
      <c r="R5" s="12"/>
      <c r="S5" s="137"/>
      <c r="T5" s="12"/>
      <c r="U5" s="137"/>
      <c r="V5" s="137"/>
      <c r="W5" s="137"/>
    </row>
    <row r="6" spans="1:23" ht="31.5" hidden="1" customHeight="1" thickBot="1">
      <c r="A6" s="158"/>
      <c r="B6" s="158"/>
      <c r="C6" s="158"/>
      <c r="D6" s="159"/>
      <c r="E6" s="160"/>
      <c r="F6" s="161"/>
      <c r="G6" s="143"/>
      <c r="H6" s="143"/>
      <c r="I6" s="143"/>
      <c r="J6" s="143"/>
      <c r="K6" s="258" t="s">
        <v>66</v>
      </c>
      <c r="L6" s="259"/>
      <c r="M6" s="259"/>
      <c r="N6" s="259"/>
      <c r="O6" s="259"/>
      <c r="P6" s="259"/>
      <c r="Q6" s="259"/>
      <c r="R6" s="259"/>
      <c r="S6" s="253"/>
      <c r="T6" s="254"/>
      <c r="U6" s="254"/>
      <c r="V6" s="254"/>
      <c r="W6" s="255"/>
    </row>
    <row r="7" spans="1:23" ht="117" hidden="1" customHeight="1" thickBot="1">
      <c r="A7" s="158"/>
      <c r="B7" s="158"/>
      <c r="C7" s="158"/>
      <c r="D7" s="159"/>
      <c r="E7" s="160"/>
      <c r="F7" s="161"/>
      <c r="G7" s="143"/>
      <c r="H7" s="143"/>
      <c r="I7" s="143"/>
      <c r="J7" s="143"/>
      <c r="K7" s="256" t="s">
        <v>259</v>
      </c>
      <c r="L7" s="257"/>
      <c r="M7" s="257"/>
      <c r="N7" s="257"/>
      <c r="O7" s="256" t="s">
        <v>260</v>
      </c>
      <c r="P7" s="257"/>
      <c r="Q7" s="257"/>
      <c r="R7" s="257"/>
      <c r="S7" s="253" t="s">
        <v>73</v>
      </c>
      <c r="T7" s="254"/>
      <c r="U7" s="254"/>
      <c r="V7" s="162"/>
      <c r="W7" s="163"/>
    </row>
    <row r="8" spans="1:23" s="137" customFormat="1" ht="150" customHeight="1">
      <c r="A8" s="164" t="s">
        <v>40</v>
      </c>
      <c r="B8" s="164" t="s">
        <v>58</v>
      </c>
      <c r="C8" s="164" t="s">
        <v>59</v>
      </c>
      <c r="D8" s="164" t="s">
        <v>60</v>
      </c>
      <c r="E8" s="164" t="s">
        <v>163</v>
      </c>
      <c r="F8" s="165" t="s">
        <v>61</v>
      </c>
      <c r="G8" s="166" t="s">
        <v>62</v>
      </c>
      <c r="H8" s="166" t="s">
        <v>63</v>
      </c>
      <c r="I8" s="166" t="s">
        <v>64</v>
      </c>
      <c r="J8" s="166" t="s">
        <v>65</v>
      </c>
      <c r="K8" s="167" t="s">
        <v>264</v>
      </c>
      <c r="L8" s="167" t="s">
        <v>67</v>
      </c>
      <c r="M8" s="167" t="s">
        <v>68</v>
      </c>
      <c r="N8" s="167" t="s">
        <v>69</v>
      </c>
      <c r="O8" s="168" t="s">
        <v>261</v>
      </c>
      <c r="P8" s="169" t="s">
        <v>262</v>
      </c>
      <c r="Q8" s="168" t="s">
        <v>263</v>
      </c>
      <c r="R8" s="167" t="s">
        <v>69</v>
      </c>
      <c r="S8" s="170" t="s">
        <v>74</v>
      </c>
      <c r="T8" s="171" t="s">
        <v>69</v>
      </c>
      <c r="U8" s="171" t="s">
        <v>43</v>
      </c>
      <c r="W8" s="170"/>
    </row>
    <row r="9" spans="1:23" s="12" customFormat="1" ht="20.399999999999999" customHeight="1">
      <c r="A9" s="77">
        <v>1</v>
      </c>
      <c r="B9" s="77">
        <v>2</v>
      </c>
      <c r="C9" s="77">
        <v>3</v>
      </c>
      <c r="D9" s="77">
        <v>4</v>
      </c>
      <c r="E9" s="77">
        <v>6</v>
      </c>
      <c r="F9" s="77">
        <v>7</v>
      </c>
      <c r="G9" s="81"/>
      <c r="H9" s="81"/>
      <c r="I9" s="81"/>
      <c r="J9" s="81"/>
      <c r="K9" s="77">
        <v>13</v>
      </c>
      <c r="L9" s="77">
        <v>15</v>
      </c>
      <c r="M9" s="77"/>
      <c r="N9" s="77">
        <v>16</v>
      </c>
      <c r="O9" s="77">
        <v>17</v>
      </c>
      <c r="P9" s="77">
        <v>18</v>
      </c>
      <c r="Q9" s="77">
        <v>19</v>
      </c>
      <c r="R9" s="77">
        <v>25</v>
      </c>
      <c r="S9" s="77">
        <v>37</v>
      </c>
      <c r="T9" s="77">
        <v>38</v>
      </c>
      <c r="U9" s="77">
        <v>39</v>
      </c>
      <c r="V9" s="77">
        <v>40</v>
      </c>
      <c r="W9" s="77">
        <v>41</v>
      </c>
    </row>
    <row r="10" spans="1:23" s="12" customFormat="1" ht="33.75" customHeight="1">
      <c r="A10" s="13">
        <v>1</v>
      </c>
      <c r="B10" s="13"/>
      <c r="C10" s="69">
        <v>39295</v>
      </c>
      <c r="D10" s="172" t="s">
        <v>80</v>
      </c>
      <c r="E10" s="70">
        <v>99500000</v>
      </c>
      <c r="F10" s="71">
        <f t="shared" ref="F10:F25" si="0">DATEDIF(C10,$F$5,"m")/12</f>
        <v>18.666666666666668</v>
      </c>
      <c r="G10" s="82">
        <v>98217000</v>
      </c>
      <c r="H10" s="82">
        <v>147326000</v>
      </c>
      <c r="I10" s="82" t="str">
        <f>IF(E10&gt;H10,"Vượt trần",IF(E10&lt;G10,"Dưới sàn","Trong khung"))</f>
        <v>Trong khung</v>
      </c>
      <c r="J10" s="82">
        <v>98217000</v>
      </c>
      <c r="K10" s="75" t="s">
        <v>155</v>
      </c>
      <c r="L10" s="32">
        <f>IF(I10="Vượt trần", E10-J10, IF(I10="Dưới sàn", J10-E10, 0))</f>
        <v>0</v>
      </c>
      <c r="M10" s="32"/>
      <c r="N10" s="14" t="s">
        <v>70</v>
      </c>
      <c r="O10" s="73"/>
      <c r="P10" s="75"/>
      <c r="Q10" s="73"/>
      <c r="R10" s="32"/>
      <c r="S10" s="75" t="str">
        <f>IF(I10="Above Max",_xlfn.XLOOKUP(E10,'6. Thang bảng lương đề xuất'!$E$32:$E$91,'6. Thang bảng lương đề xuất'!$C$32:$C$91,"Không tìm thấy",1),IF(P10="",K10,P10))</f>
        <v>Tổng điều hành-1</v>
      </c>
      <c r="T10" s="14" t="s">
        <v>70</v>
      </c>
      <c r="U10" s="14"/>
      <c r="W10" s="72" t="str">
        <f>LEFT(S10,FIND("-",S10)-1)</f>
        <v>Tổng điều hành</v>
      </c>
    </row>
    <row r="11" spans="1:23" s="12" customFormat="1" ht="48" customHeight="1">
      <c r="A11" s="74">
        <f>A10+1</f>
        <v>2</v>
      </c>
      <c r="B11" s="74"/>
      <c r="C11" s="69">
        <v>39298</v>
      </c>
      <c r="D11" s="173" t="s">
        <v>79</v>
      </c>
      <c r="E11" s="70">
        <v>85000000</v>
      </c>
      <c r="F11" s="71">
        <f t="shared" si="0"/>
        <v>18.583333333333332</v>
      </c>
      <c r="G11" s="82">
        <v>59399000</v>
      </c>
      <c r="H11" s="82">
        <v>89099000</v>
      </c>
      <c r="I11" s="82" t="str">
        <f>IF(E11&gt;H11,"Vượt trần",IF(E11&lt;G11,"Dưới sàn","Trong khung"))</f>
        <v>Trong khung</v>
      </c>
      <c r="J11" s="82">
        <v>81594000</v>
      </c>
      <c r="K11" s="75" t="s">
        <v>152</v>
      </c>
      <c r="L11" s="32">
        <f>IF(I11="Vượt trần", E11-J11, IF(I11="Dưới sàn", J11-E11, 0))</f>
        <v>0</v>
      </c>
      <c r="M11" s="32">
        <f>IF(I11="Vượt trần",E11-J11, 0)</f>
        <v>0</v>
      </c>
      <c r="N11" s="14" t="s">
        <v>70</v>
      </c>
      <c r="O11" s="73"/>
      <c r="P11" s="75"/>
      <c r="Q11" s="73"/>
      <c r="R11" s="95"/>
      <c r="S11" s="75" t="str">
        <f>IF(I11="Above Max",_xlfn.XLOOKUP(E11,'6. Thang bảng lương đề xuất'!$E$32:$E$91,'6. Thang bảng lương đề xuất'!$C$32:$C$91,"Không tìm thấy",1),IF(P11="",K11,P11))</f>
        <v>Quản lý cấp cao-8</v>
      </c>
      <c r="T11" s="14" t="s">
        <v>70</v>
      </c>
      <c r="U11" s="14"/>
      <c r="W11" s="72" t="str">
        <f t="shared" ref="W11:W25" si="1">LEFT(S11,FIND("-",S11)-1)</f>
        <v>Quản lý cấp cao</v>
      </c>
    </row>
    <row r="12" spans="1:23" s="12" customFormat="1" ht="48" customHeight="1">
      <c r="A12" s="74">
        <f t="shared" ref="A12:A21" si="2">A11+1</f>
        <v>3</v>
      </c>
      <c r="B12" s="74"/>
      <c r="C12" s="69">
        <v>39295</v>
      </c>
      <c r="D12" s="172" t="s">
        <v>78</v>
      </c>
      <c r="E12" s="70">
        <v>50000000</v>
      </c>
      <c r="F12" s="71">
        <f t="shared" si="0"/>
        <v>18.666666666666668</v>
      </c>
      <c r="G12" s="82">
        <v>35999000</v>
      </c>
      <c r="H12" s="82">
        <v>53999000</v>
      </c>
      <c r="I12" s="82" t="str">
        <f t="shared" ref="I12:I25" si="3">IF(E12&gt;H12,"Vượt trần",IF(E12&lt;G12,"Dưới sàn","Trong khung"))</f>
        <v>Trong khung</v>
      </c>
      <c r="J12" s="82">
        <v>49450000</v>
      </c>
      <c r="K12" s="75" t="s">
        <v>142</v>
      </c>
      <c r="L12" s="32">
        <f t="shared" ref="L12:L25" si="4">IF(I12="Vượt trần", E12-J12, IF(I12="Dưới sàn", J12-E12, 0))</f>
        <v>0</v>
      </c>
      <c r="M12" s="32">
        <f t="shared" ref="M12:M25" si="5">IF(I12="Vượt trần",E12-J12, 0)</f>
        <v>0</v>
      </c>
      <c r="N12" s="14" t="s">
        <v>70</v>
      </c>
      <c r="O12" s="73"/>
      <c r="P12" s="75"/>
      <c r="Q12" s="73"/>
      <c r="R12" s="95"/>
      <c r="S12" s="75" t="str">
        <f>IF(I12="Above Max",_xlfn.XLOOKUP(E12,'6. Thang bảng lương đề xuất'!$E$32:$E$91,'6. Thang bảng lương đề xuất'!$C$32:$C$91,"Không tìm thấy",1),IF(P12="",K12,P12))</f>
        <v>Trưởng phòng-8</v>
      </c>
      <c r="T12" s="14" t="s">
        <v>70</v>
      </c>
      <c r="U12" s="14"/>
      <c r="W12" s="72" t="str">
        <f t="shared" si="1"/>
        <v>Trưởng phòng</v>
      </c>
    </row>
    <row r="13" spans="1:23" s="12" customFormat="1" ht="48" customHeight="1">
      <c r="A13" s="74">
        <f t="shared" si="2"/>
        <v>4</v>
      </c>
      <c r="B13" s="74"/>
      <c r="C13" s="69">
        <v>39295</v>
      </c>
      <c r="D13" s="173" t="s">
        <v>77</v>
      </c>
      <c r="E13" s="70">
        <v>48287000</v>
      </c>
      <c r="F13" s="71">
        <f t="shared" si="0"/>
        <v>18.666666666666668</v>
      </c>
      <c r="G13" s="82">
        <v>21817000</v>
      </c>
      <c r="H13" s="82">
        <v>32726000</v>
      </c>
      <c r="I13" s="82" t="str">
        <f t="shared" si="3"/>
        <v>Vượt trần</v>
      </c>
      <c r="J13" s="82">
        <v>32726000</v>
      </c>
      <c r="K13" s="75" t="s">
        <v>134</v>
      </c>
      <c r="L13" s="32">
        <f t="shared" si="4"/>
        <v>15561000</v>
      </c>
      <c r="M13" s="32">
        <f t="shared" si="5"/>
        <v>15561000</v>
      </c>
      <c r="N13" s="14" t="s">
        <v>71</v>
      </c>
      <c r="O13" s="73"/>
      <c r="P13" s="75"/>
      <c r="Q13" s="73"/>
      <c r="R13" s="95"/>
      <c r="S13" s="75" t="str">
        <f>IF(I13="Above Max",_xlfn.XLOOKUP(E13,'6. Thang bảng lương đề xuất'!$E$32:$E$91,'6. Thang bảng lương đề xuất'!$C$32:$C$91,"Không tìm thấy",1),IF(P13="",K13,P13))</f>
        <v>Phó phòng-10</v>
      </c>
      <c r="T13" s="14" t="s">
        <v>71</v>
      </c>
      <c r="U13" s="14"/>
      <c r="W13" s="72" t="str">
        <f t="shared" si="1"/>
        <v>Phó phòng</v>
      </c>
    </row>
    <row r="14" spans="1:23" s="12" customFormat="1" ht="48" customHeight="1">
      <c r="A14" s="74">
        <f t="shared" si="2"/>
        <v>5</v>
      </c>
      <c r="B14" s="74"/>
      <c r="C14" s="69">
        <v>39643</v>
      </c>
      <c r="D14" s="172" t="s">
        <v>78</v>
      </c>
      <c r="E14" s="70">
        <v>31686000</v>
      </c>
      <c r="F14" s="71">
        <f t="shared" si="0"/>
        <v>17.666666666666668</v>
      </c>
      <c r="G14" s="82">
        <v>35999000</v>
      </c>
      <c r="H14" s="82">
        <v>53999000</v>
      </c>
      <c r="I14" s="83" t="str">
        <f t="shared" si="3"/>
        <v>Dưới sàn</v>
      </c>
      <c r="J14" s="83">
        <v>35999000</v>
      </c>
      <c r="K14" s="75" t="s">
        <v>135</v>
      </c>
      <c r="L14" s="32">
        <f t="shared" si="4"/>
        <v>4313000</v>
      </c>
      <c r="M14" s="32">
        <f t="shared" si="5"/>
        <v>0</v>
      </c>
      <c r="N14" s="78" t="s">
        <v>72</v>
      </c>
      <c r="O14" s="73"/>
      <c r="P14" s="75"/>
      <c r="Q14" s="73"/>
      <c r="R14" s="96"/>
      <c r="S14" s="75" t="str">
        <f>IF(I14="Above Max",_xlfn.XLOOKUP(E14,'6. Thang bảng lương đề xuất'!$E$32:$E$91,'6. Thang bảng lương đề xuất'!$C$32:$C$91,"Không tìm thấy",1),IF(P14="",K14,P14))</f>
        <v>Trưởng phòng-1</v>
      </c>
      <c r="T14" s="78" t="s">
        <v>72</v>
      </c>
      <c r="U14" s="14"/>
      <c r="W14" s="72" t="str">
        <f t="shared" si="1"/>
        <v>Trưởng phòng</v>
      </c>
    </row>
    <row r="15" spans="1:23" s="12" customFormat="1" ht="33.75" customHeight="1">
      <c r="A15" s="74">
        <f t="shared" si="2"/>
        <v>6</v>
      </c>
      <c r="B15" s="74"/>
      <c r="C15" s="69">
        <v>39321</v>
      </c>
      <c r="D15" s="173" t="s">
        <v>77</v>
      </c>
      <c r="E15" s="70">
        <v>30674000</v>
      </c>
      <c r="F15" s="71">
        <f t="shared" si="0"/>
        <v>18.583333333333332</v>
      </c>
      <c r="G15" s="82">
        <v>21864000</v>
      </c>
      <c r="H15" s="82">
        <v>32797000</v>
      </c>
      <c r="I15" s="82" t="str">
        <f t="shared" si="3"/>
        <v>Trong khung</v>
      </c>
      <c r="J15" s="82">
        <v>29971000</v>
      </c>
      <c r="K15" s="75" t="s">
        <v>132</v>
      </c>
      <c r="L15" s="32">
        <f t="shared" si="4"/>
        <v>0</v>
      </c>
      <c r="M15" s="32">
        <f t="shared" si="5"/>
        <v>0</v>
      </c>
      <c r="N15" s="14" t="s">
        <v>70</v>
      </c>
      <c r="O15" s="73"/>
      <c r="P15" s="75"/>
      <c r="Q15" s="73"/>
      <c r="R15" s="73"/>
      <c r="S15" s="75" t="str">
        <f>IF(I15="Above Max",_xlfn.XLOOKUP(E15,'6. Thang bảng lương đề xuất'!$E$32:$E$91,'6. Thang bảng lương đề xuất'!$C$32:$C$91,"Không tìm thấy",1),IF(P15="",K15,P15))</f>
        <v>Phó phòng-8</v>
      </c>
      <c r="T15" s="14" t="s">
        <v>70</v>
      </c>
      <c r="U15" s="14"/>
      <c r="W15" s="72" t="str">
        <f t="shared" si="1"/>
        <v>Phó phòng</v>
      </c>
    </row>
    <row r="16" spans="1:23" s="12" customFormat="1" ht="33.75" customHeight="1">
      <c r="A16" s="74">
        <f t="shared" si="2"/>
        <v>7</v>
      </c>
      <c r="B16" s="74"/>
      <c r="C16" s="76">
        <v>45691</v>
      </c>
      <c r="D16" s="173" t="s">
        <v>77</v>
      </c>
      <c r="E16" s="70">
        <v>27634000</v>
      </c>
      <c r="F16" s="71">
        <f t="shared" si="0"/>
        <v>1.0833333333333333</v>
      </c>
      <c r="G16" s="82">
        <v>21864000</v>
      </c>
      <c r="H16" s="82">
        <v>32797000</v>
      </c>
      <c r="I16" s="82" t="str">
        <f t="shared" si="3"/>
        <v>Trong khung</v>
      </c>
      <c r="J16" s="82">
        <v>27389000</v>
      </c>
      <c r="K16" s="75" t="s">
        <v>130</v>
      </c>
      <c r="L16" s="32">
        <f t="shared" si="4"/>
        <v>0</v>
      </c>
      <c r="M16" s="32">
        <f t="shared" si="5"/>
        <v>0</v>
      </c>
      <c r="N16" s="14" t="s">
        <v>70</v>
      </c>
      <c r="O16" s="73"/>
      <c r="P16" s="75"/>
      <c r="Q16" s="73"/>
      <c r="R16" s="73"/>
      <c r="S16" s="75" t="str">
        <f>IF(I16="Above Max",_xlfn.XLOOKUP(E16,'6. Thang bảng lương đề xuất'!$E$32:$E$91,'6. Thang bảng lương đề xuất'!$C$32:$C$91,"Không tìm thấy",1),IF(P16="",K16,P16))</f>
        <v>Phó phòng-6</v>
      </c>
      <c r="T16" s="14" t="s">
        <v>70</v>
      </c>
      <c r="U16" s="14"/>
      <c r="W16" s="72" t="str">
        <f t="shared" si="1"/>
        <v>Phó phòng</v>
      </c>
    </row>
    <row r="17" spans="1:23" s="12" customFormat="1" ht="45.75" customHeight="1">
      <c r="A17" s="74">
        <f t="shared" si="2"/>
        <v>8</v>
      </c>
      <c r="B17" s="74"/>
      <c r="C17" s="69">
        <v>44652</v>
      </c>
      <c r="D17" s="173" t="s">
        <v>77</v>
      </c>
      <c r="E17" s="70">
        <v>18937000</v>
      </c>
      <c r="F17" s="71">
        <f t="shared" si="0"/>
        <v>4</v>
      </c>
      <c r="G17" s="82">
        <v>21864000</v>
      </c>
      <c r="H17" s="82">
        <v>32797000</v>
      </c>
      <c r="I17" s="83" t="str">
        <f t="shared" si="3"/>
        <v>Dưới sàn</v>
      </c>
      <c r="J17" s="82">
        <v>21864000</v>
      </c>
      <c r="K17" s="75" t="s">
        <v>125</v>
      </c>
      <c r="L17" s="32">
        <f t="shared" si="4"/>
        <v>2927000</v>
      </c>
      <c r="M17" s="32">
        <f t="shared" si="5"/>
        <v>0</v>
      </c>
      <c r="N17" s="78" t="s">
        <v>72</v>
      </c>
      <c r="O17" s="73"/>
      <c r="P17" s="75"/>
      <c r="Q17" s="73"/>
      <c r="R17" s="96"/>
      <c r="S17" s="75" t="str">
        <f>IF(I17="Above Max",_xlfn.XLOOKUP(E17,'6. Thang bảng lương đề xuất'!$E$32:$E$91,'6. Thang bảng lương đề xuất'!$C$32:$C$91,"Không tìm thấy",1),IF(P17="",K17,P17))</f>
        <v>Phó phòng-1</v>
      </c>
      <c r="T17" s="78" t="s">
        <v>72</v>
      </c>
      <c r="U17" s="14"/>
      <c r="W17" s="72" t="str">
        <f t="shared" si="1"/>
        <v>Phó phòng</v>
      </c>
    </row>
    <row r="18" spans="1:23" s="12" customFormat="1" ht="100.5" customHeight="1">
      <c r="A18" s="74">
        <f t="shared" si="2"/>
        <v>9</v>
      </c>
      <c r="B18" s="74"/>
      <c r="C18" s="69">
        <v>43789</v>
      </c>
      <c r="D18" s="174" t="s">
        <v>75</v>
      </c>
      <c r="E18" s="70">
        <v>13485000</v>
      </c>
      <c r="F18" s="111">
        <f t="shared" si="0"/>
        <v>6.333333333333333</v>
      </c>
      <c r="G18" s="82">
        <v>13145000</v>
      </c>
      <c r="H18" s="82">
        <v>19718000</v>
      </c>
      <c r="I18" s="83" t="str">
        <f t="shared" si="3"/>
        <v>Trong khung</v>
      </c>
      <c r="J18" s="83">
        <v>13145000</v>
      </c>
      <c r="K18" s="75" t="s">
        <v>105</v>
      </c>
      <c r="L18" s="32">
        <f t="shared" si="4"/>
        <v>0</v>
      </c>
      <c r="M18" s="32">
        <f t="shared" si="5"/>
        <v>0</v>
      </c>
      <c r="N18" s="79" t="s">
        <v>258</v>
      </c>
      <c r="O18" s="73" t="e" cm="1">
        <f t="array" aca="1" ref="O18" ca="1">MAX(E18,_xlfn.XLOOKUP(1,('6. Thang bảng lương đề xuất'!$B$32:$B$91='7. Ráp chức danh vào mức lương'!D18)*('6. Thang bảng lương đề xuất'!$F$32:$F$91=INT('7. Ráp chức danh vào mức lương'!F18)),'6. Thang bảng lương đề xuất'!$E$32:$E$91,0))</f>
        <v>#NAME?</v>
      </c>
      <c r="P18" s="75" t="e">
        <f ca="1">_xlfn.XLOOKUP(O18,'6. Thang bảng lương đề xuất'!$E$32:$E$91,'6. Thang bảng lương đề xuất'!$C$32:$C$91,"Không tìm thấy", 0)</f>
        <v>#NAME?</v>
      </c>
      <c r="Q18" s="73" t="e">
        <f ca="1">O18-E18</f>
        <v>#NAME?</v>
      </c>
      <c r="R18" s="79" t="s">
        <v>258</v>
      </c>
      <c r="S18" s="75" t="e">
        <f ca="1">IF(I18="Above Max",_xlfn.XLOOKUP(E18,'6. Thang bảng lương đề xuất'!$E$32:$E$91,'6. Thang bảng lương đề xuất'!$C$32:$C$91,"Không tìm thấy",1),IF(P18="",K18,P18))</f>
        <v>#NAME?</v>
      </c>
      <c r="T18" s="79" t="s">
        <v>258</v>
      </c>
      <c r="U18" s="14"/>
      <c r="W18" s="72" t="e">
        <f t="shared" ca="1" si="1"/>
        <v>#NAME?</v>
      </c>
    </row>
    <row r="19" spans="1:23" s="12" customFormat="1" ht="42" customHeight="1">
      <c r="A19" s="74">
        <f t="shared" si="2"/>
        <v>10</v>
      </c>
      <c r="B19" s="74"/>
      <c r="C19" s="69">
        <v>45026</v>
      </c>
      <c r="D19" s="174" t="s">
        <v>75</v>
      </c>
      <c r="E19" s="70">
        <v>15323000</v>
      </c>
      <c r="F19" s="71">
        <f t="shared" si="0"/>
        <v>2.9166666666666665</v>
      </c>
      <c r="G19" s="82">
        <v>13145000</v>
      </c>
      <c r="H19" s="82">
        <v>19718000</v>
      </c>
      <c r="I19" s="82" t="str">
        <f t="shared" si="3"/>
        <v>Trong khung</v>
      </c>
      <c r="J19" s="82">
        <v>15048000</v>
      </c>
      <c r="K19" s="75" t="s">
        <v>108</v>
      </c>
      <c r="L19" s="32">
        <f t="shared" si="4"/>
        <v>0</v>
      </c>
      <c r="M19" s="32">
        <f t="shared" si="5"/>
        <v>0</v>
      </c>
      <c r="N19" s="14" t="s">
        <v>70</v>
      </c>
      <c r="O19" s="73"/>
      <c r="P19" s="75"/>
      <c r="Q19" s="73"/>
      <c r="R19" s="73"/>
      <c r="S19" s="75" t="str">
        <f>IF(I19="Above Max",_xlfn.XLOOKUP(E19,'6. Thang bảng lương đề xuất'!$E$32:$E$91,'6. Thang bảng lương đề xuất'!$C$32:$C$91,"Không tìm thấy",1),IF(P19="",K19,P19))</f>
        <v>Nhân viên-4</v>
      </c>
      <c r="T19" s="14" t="s">
        <v>70</v>
      </c>
      <c r="U19" s="14"/>
      <c r="W19" s="72" t="str">
        <f t="shared" si="1"/>
        <v>Nhân viên</v>
      </c>
    </row>
    <row r="20" spans="1:23" s="12" customFormat="1" ht="42" customHeight="1">
      <c r="A20" s="13">
        <f t="shared" si="2"/>
        <v>11</v>
      </c>
      <c r="B20" s="13"/>
      <c r="C20" s="69">
        <v>42801</v>
      </c>
      <c r="D20" s="174" t="s">
        <v>75</v>
      </c>
      <c r="E20" s="70">
        <v>21093000</v>
      </c>
      <c r="F20" s="71">
        <f t="shared" si="0"/>
        <v>9</v>
      </c>
      <c r="G20" s="82">
        <v>13145000</v>
      </c>
      <c r="H20" s="82">
        <v>19718000</v>
      </c>
      <c r="I20" s="82" t="str">
        <f t="shared" si="3"/>
        <v>Vượt trần</v>
      </c>
      <c r="J20" s="82">
        <v>19718000</v>
      </c>
      <c r="K20" s="75" t="s">
        <v>114</v>
      </c>
      <c r="L20" s="32">
        <f t="shared" si="4"/>
        <v>1375000</v>
      </c>
      <c r="M20" s="32">
        <f t="shared" si="5"/>
        <v>1375000</v>
      </c>
      <c r="N20" s="14" t="s">
        <v>71</v>
      </c>
      <c r="O20" s="73"/>
      <c r="P20" s="75"/>
      <c r="Q20" s="73"/>
      <c r="R20" s="95"/>
      <c r="S20" s="75" t="str">
        <f>IF(I20="Above Max",_xlfn.XLOOKUP(E20,'6. Thang bảng lương đề xuất'!$E$32:$E$91,'6. Thang bảng lương đề xuất'!$C$32:$C$91,"Không tìm thấy",1),IF(P20="",K20,P20))</f>
        <v>Nhân viên-10</v>
      </c>
      <c r="T20" s="14" t="s">
        <v>71</v>
      </c>
      <c r="U20" s="14"/>
      <c r="W20" s="72" t="str">
        <f t="shared" si="1"/>
        <v>Nhân viên</v>
      </c>
    </row>
    <row r="21" spans="1:23" s="12" customFormat="1" ht="42" customHeight="1">
      <c r="A21" s="13">
        <f t="shared" si="2"/>
        <v>12</v>
      </c>
      <c r="B21" s="13"/>
      <c r="C21" s="179">
        <v>46027</v>
      </c>
      <c r="D21" s="174" t="s">
        <v>75</v>
      </c>
      <c r="E21" s="70">
        <v>15776000</v>
      </c>
      <c r="F21" s="71">
        <f t="shared" si="0"/>
        <v>0.16666666666666666</v>
      </c>
      <c r="G21" s="82">
        <v>13145000</v>
      </c>
      <c r="H21" s="82">
        <v>19718000</v>
      </c>
      <c r="I21" s="82" t="str">
        <f t="shared" si="3"/>
        <v>Trong khung</v>
      </c>
      <c r="J21" s="82">
        <v>15741000</v>
      </c>
      <c r="K21" s="75" t="s">
        <v>109</v>
      </c>
      <c r="L21" s="32">
        <f t="shared" si="4"/>
        <v>0</v>
      </c>
      <c r="M21" s="32">
        <f t="shared" si="5"/>
        <v>0</v>
      </c>
      <c r="N21" s="14" t="s">
        <v>70</v>
      </c>
      <c r="O21" s="73"/>
      <c r="P21" s="75"/>
      <c r="Q21" s="73"/>
      <c r="R21" s="73"/>
      <c r="S21" s="75" t="str">
        <f>IF(I21="Above Max",_xlfn.XLOOKUP(E21,'6. Thang bảng lương đề xuất'!$E$32:$E$91,'6. Thang bảng lương đề xuất'!$C$32:$C$91,"Không tìm thấy",1),IF(P21="",K21,P21))</f>
        <v>Nhân viên-5</v>
      </c>
      <c r="T21" s="14" t="s">
        <v>70</v>
      </c>
      <c r="U21" s="14"/>
      <c r="W21" s="72" t="str">
        <f t="shared" si="1"/>
        <v>Nhân viên</v>
      </c>
    </row>
    <row r="22" spans="1:23" s="12" customFormat="1" ht="33.75" customHeight="1">
      <c r="A22" s="74">
        <f t="shared" ref="A22:A25" si="6">A21+1</f>
        <v>13</v>
      </c>
      <c r="B22" s="74"/>
      <c r="C22" s="69">
        <v>40231</v>
      </c>
      <c r="D22" s="172" t="s">
        <v>78</v>
      </c>
      <c r="E22" s="70">
        <v>49658000</v>
      </c>
      <c r="F22" s="71">
        <f t="shared" si="0"/>
        <v>16.083333333333332</v>
      </c>
      <c r="G22" s="82">
        <v>35999000</v>
      </c>
      <c r="H22" s="82">
        <v>53999000</v>
      </c>
      <c r="I22" s="82" t="str">
        <f t="shared" si="3"/>
        <v>Trong khung</v>
      </c>
      <c r="J22" s="82">
        <v>49450000</v>
      </c>
      <c r="K22" s="75" t="s">
        <v>142</v>
      </c>
      <c r="L22" s="32">
        <f t="shared" si="4"/>
        <v>0</v>
      </c>
      <c r="M22" s="32">
        <f t="shared" si="5"/>
        <v>0</v>
      </c>
      <c r="N22" s="14" t="s">
        <v>70</v>
      </c>
      <c r="O22" s="73"/>
      <c r="P22" s="75"/>
      <c r="Q22" s="73"/>
      <c r="R22" s="72"/>
      <c r="S22" s="75" t="str">
        <f>IF(I22="Above Max",_xlfn.XLOOKUP(E22,'6. Thang bảng lương đề xuất'!$E$32:$E$91,'6. Thang bảng lương đề xuất'!$C$32:$C$91,"Không tìm thấy",1),IF(P22="",K22,P22))</f>
        <v>Trưởng phòng-8</v>
      </c>
      <c r="T22" s="14" t="s">
        <v>70</v>
      </c>
      <c r="U22" s="14"/>
      <c r="W22" s="72" t="str">
        <f t="shared" si="1"/>
        <v>Trưởng phòng</v>
      </c>
    </row>
    <row r="23" spans="1:23" s="12" customFormat="1" ht="33.75" customHeight="1">
      <c r="A23" s="74">
        <f t="shared" si="6"/>
        <v>14</v>
      </c>
      <c r="B23" s="74"/>
      <c r="C23" s="76">
        <v>43266</v>
      </c>
      <c r="D23" s="173" t="s">
        <v>77</v>
      </c>
      <c r="E23" s="70">
        <v>19878000</v>
      </c>
      <c r="F23" s="71">
        <f t="shared" si="0"/>
        <v>7.75</v>
      </c>
      <c r="G23" s="82">
        <v>21864000</v>
      </c>
      <c r="H23" s="82">
        <v>32797000</v>
      </c>
      <c r="I23" s="83" t="str">
        <f t="shared" si="3"/>
        <v>Dưới sàn</v>
      </c>
      <c r="J23" s="83">
        <v>21864000</v>
      </c>
      <c r="K23" s="75" t="s">
        <v>125</v>
      </c>
      <c r="L23" s="32">
        <f t="shared" si="4"/>
        <v>1986000</v>
      </c>
      <c r="M23" s="32">
        <f t="shared" si="5"/>
        <v>0</v>
      </c>
      <c r="N23" s="78" t="s">
        <v>72</v>
      </c>
      <c r="P23" s="75"/>
      <c r="Q23" s="73"/>
      <c r="R23" s="96"/>
      <c r="S23" s="75" t="str">
        <f>IF(I23="Above Max",_xlfn.XLOOKUP(E23,'6. Thang bảng lương đề xuất'!$E$32:$E$91,'6. Thang bảng lương đề xuất'!$C$32:$C$91,"Không tìm thấy",1),IF(P23="",K23,P23))</f>
        <v>Phó phòng-1</v>
      </c>
      <c r="T23" s="78" t="s">
        <v>72</v>
      </c>
      <c r="U23" s="14"/>
      <c r="W23" s="72" t="str">
        <f t="shared" si="1"/>
        <v>Phó phòng</v>
      </c>
    </row>
    <row r="24" spans="1:23" s="12" customFormat="1" ht="33.75" customHeight="1">
      <c r="A24" s="13">
        <f t="shared" si="6"/>
        <v>15</v>
      </c>
      <c r="B24" s="13"/>
      <c r="C24" s="69">
        <v>45709</v>
      </c>
      <c r="D24" s="174" t="s">
        <v>75</v>
      </c>
      <c r="E24" s="70">
        <v>14240000</v>
      </c>
      <c r="F24" s="71">
        <f t="shared" si="0"/>
        <v>1.0833333333333333</v>
      </c>
      <c r="G24" s="82">
        <v>13145000</v>
      </c>
      <c r="H24" s="82">
        <v>19718000</v>
      </c>
      <c r="I24" s="82" t="str">
        <f t="shared" si="3"/>
        <v>Trong khung</v>
      </c>
      <c r="J24" s="82">
        <v>13751000</v>
      </c>
      <c r="K24" s="75" t="s">
        <v>106</v>
      </c>
      <c r="L24" s="32">
        <f t="shared" si="4"/>
        <v>0</v>
      </c>
      <c r="M24" s="32">
        <f t="shared" si="5"/>
        <v>0</v>
      </c>
      <c r="N24" s="14" t="s">
        <v>70</v>
      </c>
      <c r="O24" s="73"/>
      <c r="P24" s="75"/>
      <c r="Q24" s="73"/>
      <c r="R24" s="73"/>
      <c r="S24" s="75" t="str">
        <f>IF(I24="Above Max",_xlfn.XLOOKUP(E24,'6. Thang bảng lương đề xuất'!$E$32:$E$91,'6. Thang bảng lương đề xuất'!$C$32:$C$91,"Không tìm thấy",1),IF(P24="",K24,P24))</f>
        <v>Nhân viên-2</v>
      </c>
      <c r="T24" s="14" t="s">
        <v>70</v>
      </c>
      <c r="U24" s="14"/>
      <c r="W24" s="72" t="str">
        <f t="shared" si="1"/>
        <v>Nhân viên</v>
      </c>
    </row>
    <row r="25" spans="1:23" s="12" customFormat="1" ht="33.75" customHeight="1">
      <c r="A25" s="13">
        <f t="shared" si="6"/>
        <v>16</v>
      </c>
      <c r="B25" s="13"/>
      <c r="C25" s="69">
        <v>39570</v>
      </c>
      <c r="D25" s="175" t="s">
        <v>78</v>
      </c>
      <c r="E25" s="70">
        <v>45925000</v>
      </c>
      <c r="F25" s="71">
        <f t="shared" si="0"/>
        <v>17.833333333333332</v>
      </c>
      <c r="G25" s="82">
        <v>35999000</v>
      </c>
      <c r="H25" s="82">
        <v>53999000</v>
      </c>
      <c r="I25" s="82" t="str">
        <f t="shared" si="3"/>
        <v>Trong khung</v>
      </c>
      <c r="J25" s="82">
        <v>45190000</v>
      </c>
      <c r="K25" s="75" t="s">
        <v>140</v>
      </c>
      <c r="L25" s="32">
        <f t="shared" si="4"/>
        <v>0</v>
      </c>
      <c r="M25" s="32">
        <f t="shared" si="5"/>
        <v>0</v>
      </c>
      <c r="N25" s="14" t="s">
        <v>70</v>
      </c>
      <c r="O25" s="73"/>
      <c r="P25" s="75"/>
      <c r="Q25" s="73"/>
      <c r="R25" s="73"/>
      <c r="S25" s="75" t="str">
        <f>IF(I25="Above Max",_xlfn.XLOOKUP(E25,'6. Thang bảng lương đề xuất'!$E$32:$E$91,'6. Thang bảng lương đề xuất'!$C$32:$C$91,"Không tìm thấy",1),IF(P25="",K25,P25))</f>
        <v>Trưởng phòng-6</v>
      </c>
      <c r="T25" s="14" t="s">
        <v>70</v>
      </c>
      <c r="U25" s="14"/>
      <c r="W25" s="72" t="str">
        <f t="shared" si="1"/>
        <v>Trưởng phòng</v>
      </c>
    </row>
    <row r="26" spans="1:23">
      <c r="Q26" s="68"/>
    </row>
    <row r="27" spans="1:23">
      <c r="Q27" s="68"/>
    </row>
    <row r="28" spans="1:23">
      <c r="Q28" s="68"/>
    </row>
  </sheetData>
  <mergeCells count="6">
    <mergeCell ref="A1:J1"/>
    <mergeCell ref="S6:W6"/>
    <mergeCell ref="K7:N7"/>
    <mergeCell ref="O7:R7"/>
    <mergeCell ref="K6:R6"/>
    <mergeCell ref="S7:U7"/>
  </mergeCells>
  <conditionalFormatting sqref="K1:K5 S10:S25">
    <cfRule type="cellIs" dxfId="3" priority="11" operator="equal">
      <formula>"Not Matching"</formula>
    </cfRule>
  </conditionalFormatting>
  <conditionalFormatting sqref="K8:K1048576">
    <cfRule type="cellIs" dxfId="2" priority="1" operator="equal">
      <formula>"Not Matching"</formula>
    </cfRule>
  </conditionalFormatting>
  <conditionalFormatting sqref="L1:L5 L7:L1048576">
    <cfRule type="cellIs" dxfId="1" priority="10" operator="lessThan">
      <formula>0</formula>
    </cfRule>
  </conditionalFormatting>
  <conditionalFormatting sqref="S1:S9 S26:S1048576">
    <cfRule type="cellIs" dxfId="0" priority="8" operator="equal">
      <formula>"No matching"</formula>
    </cfRule>
  </conditionalFormatting>
  <pageMargins left="0.2" right="0.2" top="0.5" bottom="0.25" header="0.3" footer="0.3"/>
  <pageSetup paperSize="9" scale="53" orientation="landscape" r:id="rId1"/>
  <rowBreaks count="1" manualBreakCount="1">
    <brk id="18" max="20"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V159"/>
  <sheetViews>
    <sheetView zoomScale="55" zoomScaleNormal="55" workbookViewId="0">
      <pane xSplit="2" ySplit="10" topLeftCell="F11" activePane="bottomRight" state="frozen"/>
      <selection pane="topRight" activeCell="C1" sqref="C1"/>
      <selection pane="bottomLeft" activeCell="A8" sqref="A8"/>
      <selection pane="bottomRight" activeCell="Q48" sqref="Q48"/>
    </sheetView>
  </sheetViews>
  <sheetFormatPr defaultColWidth="8.88671875" defaultRowHeight="19.2"/>
  <cols>
    <col min="1" max="1" width="4.109375" style="2" customWidth="1"/>
    <col min="2" max="2" width="44" style="2" bestFit="1" customWidth="1"/>
    <col min="3" max="6" width="22.6640625" style="3" customWidth="1"/>
    <col min="7" max="7" width="2.44140625" style="2" customWidth="1"/>
    <col min="8" max="8" width="29.44140625" style="2" customWidth="1"/>
    <col min="9" max="9" width="35.88671875" style="2" bestFit="1" customWidth="1"/>
    <col min="10" max="11" width="15.5546875" style="2" customWidth="1"/>
    <col min="12" max="12" width="2" style="2" customWidth="1"/>
    <col min="13" max="14" width="19.5546875" style="2" customWidth="1"/>
    <col min="15" max="15" width="3.6640625" style="2" customWidth="1"/>
    <col min="16" max="16" width="28.5546875" style="2" customWidth="1"/>
    <col min="17" max="17" width="35.88671875" style="2" bestFit="1" customWidth="1"/>
    <col min="18" max="19" width="13.6640625" style="2" customWidth="1"/>
    <col min="20" max="20" width="1.6640625" style="2" customWidth="1"/>
    <col min="21" max="21" width="18.44140625" style="2" customWidth="1"/>
    <col min="22" max="22" width="20" style="2" customWidth="1"/>
    <col min="23" max="16384" width="8.88671875" style="2"/>
  </cols>
  <sheetData>
    <row r="2" spans="2:22" ht="25.5" customHeight="1">
      <c r="B2" s="247" t="s">
        <v>46</v>
      </c>
      <c r="C2" s="247"/>
      <c r="D2" s="247"/>
      <c r="E2" s="247"/>
      <c r="F2" s="247"/>
      <c r="G2" s="247"/>
      <c r="H2" s="247"/>
      <c r="I2" s="247"/>
      <c r="J2" s="247"/>
      <c r="K2" s="247"/>
      <c r="L2" s="247"/>
      <c r="M2" s="247"/>
      <c r="N2" s="247"/>
      <c r="O2" s="247"/>
      <c r="P2" s="247"/>
      <c r="Q2" s="247"/>
      <c r="R2" s="247"/>
      <c r="S2" s="247"/>
      <c r="T2" s="247"/>
      <c r="U2" s="247"/>
      <c r="V2" s="247"/>
    </row>
    <row r="3" spans="2:22">
      <c r="B3" s="31" t="s">
        <v>51</v>
      </c>
    </row>
    <row r="4" spans="2:22">
      <c r="B4" s="2" t="s">
        <v>50</v>
      </c>
    </row>
    <row r="5" spans="2:22">
      <c r="B5" s="2" t="s">
        <v>52</v>
      </c>
    </row>
    <row r="6" spans="2:22">
      <c r="B6" s="2" t="s">
        <v>49</v>
      </c>
    </row>
    <row r="8" spans="2:22">
      <c r="C8" s="262"/>
      <c r="D8" s="262"/>
      <c r="E8" s="262"/>
      <c r="F8" s="262"/>
      <c r="H8" s="262"/>
      <c r="I8" s="262"/>
      <c r="J8" s="262"/>
      <c r="K8" s="262"/>
    </row>
    <row r="9" spans="2:22" ht="27" customHeight="1">
      <c r="B9" s="266" t="s">
        <v>1</v>
      </c>
      <c r="C9" s="267" t="s">
        <v>38</v>
      </c>
      <c r="D9" s="267"/>
      <c r="E9" s="267"/>
      <c r="F9" s="267"/>
      <c r="H9" s="260" t="s">
        <v>37</v>
      </c>
      <c r="I9" s="260"/>
      <c r="J9" s="260"/>
      <c r="K9" s="260"/>
      <c r="M9" s="260" t="s">
        <v>36</v>
      </c>
      <c r="N9" s="260"/>
      <c r="O9" s="17"/>
      <c r="P9" s="261" t="s">
        <v>41</v>
      </c>
      <c r="Q9" s="261"/>
      <c r="R9" s="261"/>
      <c r="S9" s="261"/>
      <c r="U9" s="261" t="s">
        <v>36</v>
      </c>
      <c r="V9" s="261"/>
    </row>
    <row r="10" spans="2:22" ht="27" customHeight="1">
      <c r="B10" s="266"/>
      <c r="C10" s="267" t="s">
        <v>9</v>
      </c>
      <c r="D10" s="267"/>
      <c r="E10" s="267" t="s">
        <v>10</v>
      </c>
      <c r="F10" s="267"/>
      <c r="H10" s="24" t="s">
        <v>25</v>
      </c>
      <c r="I10" s="24" t="s">
        <v>2</v>
      </c>
      <c r="J10" s="24" t="s">
        <v>4</v>
      </c>
      <c r="K10" s="24" t="s">
        <v>5</v>
      </c>
      <c r="M10" s="23" t="s">
        <v>4</v>
      </c>
      <c r="N10" s="23" t="s">
        <v>5</v>
      </c>
      <c r="O10" s="17"/>
      <c r="P10" s="25" t="s">
        <v>25</v>
      </c>
      <c r="Q10" s="25" t="s">
        <v>2</v>
      </c>
      <c r="R10" s="25" t="s">
        <v>4</v>
      </c>
      <c r="S10" s="25" t="s">
        <v>5</v>
      </c>
      <c r="U10" s="25" t="s">
        <v>4</v>
      </c>
      <c r="V10" s="25" t="s">
        <v>5</v>
      </c>
    </row>
    <row r="11" spans="2:22" s="17" customFormat="1" ht="29.25" customHeight="1">
      <c r="B11" s="18" t="s">
        <v>8</v>
      </c>
      <c r="C11" s="19">
        <v>5000</v>
      </c>
      <c r="D11" s="19">
        <v>8000</v>
      </c>
      <c r="E11" s="19">
        <v>8000</v>
      </c>
      <c r="F11" s="19">
        <v>20000</v>
      </c>
      <c r="H11" s="18" t="s">
        <v>26</v>
      </c>
      <c r="I11" s="18" t="s">
        <v>0</v>
      </c>
      <c r="J11" s="19">
        <v>1500</v>
      </c>
      <c r="K11" s="19">
        <v>3000</v>
      </c>
      <c r="M11" s="19">
        <v>38146500</v>
      </c>
      <c r="N11" s="19">
        <v>76293000</v>
      </c>
      <c r="P11" s="18" t="s">
        <v>26</v>
      </c>
      <c r="Q11" s="18" t="s">
        <v>0</v>
      </c>
      <c r="R11" s="19"/>
      <c r="S11" s="19"/>
      <c r="U11" s="19"/>
      <c r="V11" s="19"/>
    </row>
    <row r="12" spans="2:22" s="17" customFormat="1" ht="29.25" customHeight="1">
      <c r="B12" s="18" t="s">
        <v>11</v>
      </c>
      <c r="C12" s="19">
        <v>3000</v>
      </c>
      <c r="D12" s="19">
        <v>5000</v>
      </c>
      <c r="E12" s="19">
        <v>5000</v>
      </c>
      <c r="F12" s="19">
        <v>10000</v>
      </c>
      <c r="H12" s="18" t="s">
        <v>26</v>
      </c>
      <c r="I12" s="18" t="s">
        <v>27</v>
      </c>
      <c r="J12" s="19">
        <v>2000</v>
      </c>
      <c r="K12" s="19">
        <v>4000</v>
      </c>
      <c r="M12" s="19">
        <v>50862000</v>
      </c>
      <c r="N12" s="19">
        <v>101724000</v>
      </c>
      <c r="P12" s="18" t="s">
        <v>26</v>
      </c>
      <c r="Q12" s="18" t="s">
        <v>27</v>
      </c>
      <c r="R12" s="19"/>
      <c r="S12" s="19"/>
      <c r="U12" s="19"/>
      <c r="V12" s="19"/>
    </row>
    <row r="13" spans="2:22" s="17" customFormat="1" ht="29.25" customHeight="1">
      <c r="B13" s="18" t="s">
        <v>12</v>
      </c>
      <c r="C13" s="19">
        <v>3000</v>
      </c>
      <c r="D13" s="19">
        <v>4000</v>
      </c>
      <c r="E13" s="19">
        <v>4000</v>
      </c>
      <c r="F13" s="19">
        <v>6500</v>
      </c>
      <c r="H13" s="18" t="s">
        <v>26</v>
      </c>
      <c r="I13" s="18" t="s">
        <v>28</v>
      </c>
      <c r="J13" s="19">
        <v>3000</v>
      </c>
      <c r="K13" s="19">
        <v>8000</v>
      </c>
      <c r="M13" s="19">
        <v>76293000</v>
      </c>
      <c r="N13" s="19">
        <v>203448000</v>
      </c>
      <c r="P13" s="18" t="s">
        <v>26</v>
      </c>
      <c r="Q13" s="18" t="s">
        <v>28</v>
      </c>
      <c r="R13" s="19">
        <v>4000</v>
      </c>
      <c r="S13" s="19">
        <v>7000</v>
      </c>
      <c r="U13" s="19">
        <f>R13*25000</f>
        <v>100000000</v>
      </c>
      <c r="V13" s="19">
        <f>S13*25000</f>
        <v>175000000</v>
      </c>
    </row>
    <row r="14" spans="2:22" s="17" customFormat="1" ht="29.25" customHeight="1">
      <c r="B14" s="18" t="s">
        <v>13</v>
      </c>
      <c r="C14" s="19">
        <v>1500</v>
      </c>
      <c r="D14" s="19">
        <v>2500</v>
      </c>
      <c r="E14" s="19">
        <v>2500</v>
      </c>
      <c r="F14" s="19">
        <v>3500</v>
      </c>
      <c r="H14" s="18" t="s">
        <v>29</v>
      </c>
      <c r="I14" s="18" t="s">
        <v>30</v>
      </c>
      <c r="J14" s="19">
        <v>300</v>
      </c>
      <c r="K14" s="19">
        <v>500</v>
      </c>
      <c r="M14" s="19">
        <v>7629300</v>
      </c>
      <c r="N14" s="19">
        <v>12715500</v>
      </c>
      <c r="P14" s="18" t="s">
        <v>29</v>
      </c>
      <c r="Q14" s="18" t="s">
        <v>30</v>
      </c>
      <c r="R14" s="19"/>
      <c r="S14" s="19"/>
      <c r="U14" s="19"/>
      <c r="V14" s="19"/>
    </row>
    <row r="15" spans="2:22" s="17" customFormat="1" ht="29.25" customHeight="1">
      <c r="B15" s="18" t="s">
        <v>14</v>
      </c>
      <c r="C15" s="19">
        <v>1000</v>
      </c>
      <c r="D15" s="19">
        <v>1500</v>
      </c>
      <c r="E15" s="19">
        <v>1500</v>
      </c>
      <c r="F15" s="19">
        <v>2000</v>
      </c>
      <c r="H15" s="18" t="s">
        <v>29</v>
      </c>
      <c r="I15" s="18" t="s">
        <v>31</v>
      </c>
      <c r="J15" s="19">
        <v>500</v>
      </c>
      <c r="K15" s="19">
        <v>800</v>
      </c>
      <c r="M15" s="19">
        <v>12715500</v>
      </c>
      <c r="N15" s="19">
        <v>20344800</v>
      </c>
      <c r="P15" s="18" t="s">
        <v>29</v>
      </c>
      <c r="Q15" s="18" t="s">
        <v>31</v>
      </c>
      <c r="R15" s="19">
        <v>700</v>
      </c>
      <c r="S15" s="19">
        <v>1500</v>
      </c>
      <c r="U15" s="19">
        <f t="shared" ref="U15:V15" si="0">R15*25000</f>
        <v>17500000</v>
      </c>
      <c r="V15" s="19">
        <f t="shared" si="0"/>
        <v>37500000</v>
      </c>
    </row>
    <row r="16" spans="2:22" s="17" customFormat="1" ht="29.25" customHeight="1">
      <c r="B16" s="18" t="s">
        <v>15</v>
      </c>
      <c r="C16" s="19">
        <v>1500</v>
      </c>
      <c r="D16" s="19">
        <v>2000</v>
      </c>
      <c r="E16" s="19">
        <v>2000</v>
      </c>
      <c r="F16" s="19">
        <v>3000</v>
      </c>
      <c r="H16" s="18" t="s">
        <v>29</v>
      </c>
      <c r="I16" s="18" t="s">
        <v>32</v>
      </c>
      <c r="J16" s="19">
        <v>700</v>
      </c>
      <c r="K16" s="19">
        <v>1000</v>
      </c>
      <c r="M16" s="19">
        <v>17801700</v>
      </c>
      <c r="N16" s="19">
        <v>25431000</v>
      </c>
      <c r="P16" s="18" t="s">
        <v>29</v>
      </c>
      <c r="Q16" s="18" t="s">
        <v>32</v>
      </c>
      <c r="R16" s="19"/>
      <c r="S16" s="19"/>
      <c r="U16" s="19"/>
      <c r="V16" s="19"/>
    </row>
    <row r="17" spans="2:22" s="17" customFormat="1" ht="29.25" customHeight="1">
      <c r="B17" s="18" t="s">
        <v>16</v>
      </c>
      <c r="C17" s="19">
        <v>1200</v>
      </c>
      <c r="D17" s="19">
        <v>2000</v>
      </c>
      <c r="E17" s="19">
        <v>2000</v>
      </c>
      <c r="F17" s="19">
        <v>4000</v>
      </c>
      <c r="H17" s="18" t="s">
        <v>29</v>
      </c>
      <c r="I17" s="18" t="s">
        <v>0</v>
      </c>
      <c r="J17" s="19">
        <v>1300</v>
      </c>
      <c r="K17" s="19">
        <v>2500</v>
      </c>
      <c r="M17" s="19">
        <v>33060300</v>
      </c>
      <c r="N17" s="19">
        <v>63577500</v>
      </c>
      <c r="P17" s="18" t="s">
        <v>29</v>
      </c>
      <c r="Q17" s="18" t="s">
        <v>0</v>
      </c>
      <c r="R17" s="19">
        <v>1500</v>
      </c>
      <c r="S17" s="19">
        <v>3500</v>
      </c>
      <c r="U17" s="19">
        <f t="shared" ref="U17:V17" si="1">R17*25000</f>
        <v>37500000</v>
      </c>
      <c r="V17" s="19">
        <f t="shared" si="1"/>
        <v>87500000</v>
      </c>
    </row>
    <row r="18" spans="2:22" s="17" customFormat="1" ht="29.25" customHeight="1">
      <c r="B18" s="18" t="s">
        <v>17</v>
      </c>
      <c r="C18" s="19">
        <v>700</v>
      </c>
      <c r="D18" s="19">
        <v>1000</v>
      </c>
      <c r="E18" s="19">
        <v>1000</v>
      </c>
      <c r="F18" s="19">
        <v>1500</v>
      </c>
      <c r="H18" s="18" t="s">
        <v>29</v>
      </c>
      <c r="I18" s="18" t="s">
        <v>27</v>
      </c>
      <c r="J18" s="19">
        <v>200</v>
      </c>
      <c r="K18" s="19">
        <v>3500</v>
      </c>
      <c r="M18" s="19">
        <v>55948200</v>
      </c>
      <c r="N18" s="19">
        <v>89008500</v>
      </c>
      <c r="P18" s="18" t="s">
        <v>29</v>
      </c>
      <c r="Q18" s="18" t="s">
        <v>27</v>
      </c>
      <c r="R18" s="19"/>
      <c r="S18" s="19"/>
      <c r="U18" s="19"/>
      <c r="V18" s="19"/>
    </row>
    <row r="19" spans="2:22" s="17" customFormat="1" ht="29.25" customHeight="1">
      <c r="B19" s="18" t="s">
        <v>18</v>
      </c>
      <c r="C19" s="19">
        <v>600</v>
      </c>
      <c r="D19" s="19">
        <v>1000</v>
      </c>
      <c r="E19" s="19">
        <v>1000</v>
      </c>
      <c r="F19" s="19">
        <v>1500</v>
      </c>
      <c r="H19" s="18" t="s">
        <v>33</v>
      </c>
      <c r="I19" s="18" t="s">
        <v>30</v>
      </c>
      <c r="J19" s="19">
        <v>400</v>
      </c>
      <c r="K19" s="19">
        <v>600</v>
      </c>
      <c r="M19" s="19">
        <v>10172400</v>
      </c>
      <c r="N19" s="19">
        <v>15258600</v>
      </c>
      <c r="P19" s="18" t="s">
        <v>33</v>
      </c>
      <c r="Q19" s="18" t="s">
        <v>30</v>
      </c>
      <c r="R19" s="19"/>
      <c r="S19" s="19"/>
      <c r="U19" s="19"/>
      <c r="V19" s="19"/>
    </row>
    <row r="20" spans="2:22" s="17" customFormat="1" ht="29.25" customHeight="1">
      <c r="B20" s="18" t="s">
        <v>21</v>
      </c>
      <c r="C20" s="19">
        <v>1800</v>
      </c>
      <c r="D20" s="19">
        <v>2000</v>
      </c>
      <c r="E20" s="19">
        <v>2000</v>
      </c>
      <c r="F20" s="19">
        <v>4000</v>
      </c>
      <c r="H20" s="18" t="s">
        <v>33</v>
      </c>
      <c r="I20" s="18" t="s">
        <v>31</v>
      </c>
      <c r="J20" s="19">
        <v>500</v>
      </c>
      <c r="K20" s="19">
        <v>800</v>
      </c>
      <c r="M20" s="19">
        <v>12715500</v>
      </c>
      <c r="N20" s="19">
        <v>20344800</v>
      </c>
      <c r="P20" s="18" t="s">
        <v>33</v>
      </c>
      <c r="Q20" s="18" t="s">
        <v>31</v>
      </c>
      <c r="R20" s="19">
        <v>700</v>
      </c>
      <c r="S20" s="19">
        <v>1300</v>
      </c>
      <c r="U20" s="19">
        <f t="shared" ref="U20:V20" si="2">R20*25000</f>
        <v>17500000</v>
      </c>
      <c r="V20" s="19">
        <f t="shared" si="2"/>
        <v>32500000</v>
      </c>
    </row>
    <row r="21" spans="2:22" s="17" customFormat="1" ht="29.25" customHeight="1">
      <c r="B21" s="18" t="s">
        <v>22</v>
      </c>
      <c r="C21" s="19">
        <v>800</v>
      </c>
      <c r="D21" s="19">
        <v>1000</v>
      </c>
      <c r="E21" s="19">
        <v>1000</v>
      </c>
      <c r="F21" s="19">
        <v>1500</v>
      </c>
      <c r="H21" s="18" t="s">
        <v>33</v>
      </c>
      <c r="I21" s="18" t="s">
        <v>32</v>
      </c>
      <c r="J21" s="19">
        <v>1000</v>
      </c>
      <c r="K21" s="19">
        <v>1300</v>
      </c>
      <c r="M21" s="19">
        <v>25431000</v>
      </c>
      <c r="N21" s="19">
        <v>33060300</v>
      </c>
      <c r="P21" s="18" t="s">
        <v>33</v>
      </c>
      <c r="Q21" s="18" t="s">
        <v>32</v>
      </c>
      <c r="R21" s="19"/>
      <c r="S21" s="19"/>
      <c r="U21" s="19"/>
      <c r="V21" s="19"/>
    </row>
    <row r="22" spans="2:22" s="17" customFormat="1" ht="29.25" customHeight="1">
      <c r="B22" s="18" t="s">
        <v>23</v>
      </c>
      <c r="C22" s="19">
        <v>2000</v>
      </c>
      <c r="D22" s="19">
        <v>3000</v>
      </c>
      <c r="E22" s="19">
        <v>3000</v>
      </c>
      <c r="F22" s="19">
        <v>4000</v>
      </c>
      <c r="H22" s="18" t="s">
        <v>33</v>
      </c>
      <c r="I22" s="18" t="s">
        <v>0</v>
      </c>
      <c r="J22" s="19">
        <v>1200</v>
      </c>
      <c r="K22" s="19">
        <v>2000</v>
      </c>
      <c r="M22" s="19">
        <v>30517200</v>
      </c>
      <c r="N22" s="19">
        <v>50862000</v>
      </c>
      <c r="P22" s="18" t="s">
        <v>33</v>
      </c>
      <c r="Q22" s="18" t="s">
        <v>0</v>
      </c>
      <c r="R22" s="19">
        <v>2000</v>
      </c>
      <c r="S22" s="19">
        <v>40000</v>
      </c>
      <c r="U22" s="19">
        <f t="shared" ref="U22:V22" si="3">R22*25000</f>
        <v>50000000</v>
      </c>
      <c r="V22" s="19">
        <f t="shared" si="3"/>
        <v>1000000000</v>
      </c>
    </row>
    <row r="23" spans="2:22" s="17" customFormat="1" ht="29.25" customHeight="1">
      <c r="B23" s="18" t="s">
        <v>24</v>
      </c>
      <c r="C23" s="19">
        <v>1000</v>
      </c>
      <c r="D23" s="19">
        <v>1500</v>
      </c>
      <c r="E23" s="19">
        <v>1500</v>
      </c>
      <c r="F23" s="19">
        <v>2000</v>
      </c>
      <c r="H23" s="18" t="s">
        <v>33</v>
      </c>
      <c r="I23" s="18" t="s">
        <v>27</v>
      </c>
      <c r="J23" s="19">
        <v>2000</v>
      </c>
      <c r="K23" s="19">
        <v>3000</v>
      </c>
      <c r="M23" s="19">
        <v>50862000</v>
      </c>
      <c r="N23" s="19">
        <v>76293000</v>
      </c>
      <c r="P23" s="18" t="s">
        <v>33</v>
      </c>
      <c r="Q23" s="18" t="s">
        <v>27</v>
      </c>
      <c r="R23" s="19"/>
      <c r="S23" s="19"/>
      <c r="U23" s="19"/>
      <c r="V23" s="19"/>
    </row>
    <row r="24" spans="2:22" s="17" customFormat="1" ht="29.25" customHeight="1">
      <c r="C24" s="20"/>
      <c r="D24" s="20"/>
      <c r="E24" s="20"/>
      <c r="F24" s="20"/>
      <c r="H24" s="18" t="s">
        <v>7</v>
      </c>
      <c r="I24" s="18" t="s">
        <v>30</v>
      </c>
      <c r="J24" s="19">
        <v>400</v>
      </c>
      <c r="K24" s="19">
        <v>600</v>
      </c>
      <c r="M24" s="19">
        <v>10172400</v>
      </c>
      <c r="N24" s="19">
        <v>15258600</v>
      </c>
      <c r="P24" s="18" t="s">
        <v>7</v>
      </c>
      <c r="Q24" s="18" t="s">
        <v>30</v>
      </c>
      <c r="R24" s="19"/>
      <c r="S24" s="19"/>
      <c r="U24" s="19"/>
      <c r="V24" s="19"/>
    </row>
    <row r="25" spans="2:22" s="17" customFormat="1" ht="29.25" customHeight="1">
      <c r="C25" s="20"/>
      <c r="D25" s="20"/>
      <c r="E25" s="20"/>
      <c r="F25" s="20"/>
      <c r="H25" s="18" t="s">
        <v>7</v>
      </c>
      <c r="I25" s="18" t="s">
        <v>31</v>
      </c>
      <c r="J25" s="19">
        <v>800</v>
      </c>
      <c r="K25" s="19">
        <v>1500</v>
      </c>
      <c r="M25" s="19">
        <v>20344800</v>
      </c>
      <c r="N25" s="19">
        <v>38146500</v>
      </c>
      <c r="P25" s="18" t="s">
        <v>7</v>
      </c>
      <c r="Q25" s="18" t="s">
        <v>31</v>
      </c>
      <c r="R25" s="19"/>
      <c r="S25" s="19"/>
      <c r="U25" s="19"/>
      <c r="V25" s="19"/>
    </row>
    <row r="26" spans="2:22" s="17" customFormat="1" ht="29.25" customHeight="1">
      <c r="C26" s="20"/>
      <c r="D26" s="20"/>
      <c r="E26" s="20"/>
      <c r="F26" s="20"/>
      <c r="H26" s="18" t="s">
        <v>7</v>
      </c>
      <c r="I26" s="18" t="s">
        <v>32</v>
      </c>
      <c r="J26" s="19">
        <v>1200</v>
      </c>
      <c r="K26" s="19">
        <v>2000</v>
      </c>
      <c r="M26" s="19">
        <v>30517200</v>
      </c>
      <c r="N26" s="19">
        <v>50862000</v>
      </c>
      <c r="P26" s="18" t="s">
        <v>7</v>
      </c>
      <c r="Q26" s="18" t="s">
        <v>32</v>
      </c>
      <c r="R26" s="19"/>
      <c r="S26" s="19"/>
      <c r="U26" s="19"/>
      <c r="V26" s="19"/>
    </row>
    <row r="27" spans="2:22" s="17" customFormat="1" ht="29.25" customHeight="1">
      <c r="C27" s="20"/>
      <c r="D27" s="20"/>
      <c r="E27" s="20"/>
      <c r="F27" s="20"/>
      <c r="H27" s="18" t="s">
        <v>7</v>
      </c>
      <c r="I27" s="18" t="s">
        <v>0</v>
      </c>
      <c r="J27" s="19">
        <v>1500</v>
      </c>
      <c r="K27" s="19">
        <v>2500</v>
      </c>
      <c r="M27" s="19">
        <v>38146500</v>
      </c>
      <c r="N27" s="19">
        <v>63577500</v>
      </c>
      <c r="P27" s="18" t="s">
        <v>7</v>
      </c>
      <c r="Q27" s="18" t="s">
        <v>0</v>
      </c>
      <c r="R27" s="19"/>
      <c r="S27" s="19"/>
      <c r="U27" s="19"/>
      <c r="V27" s="19"/>
    </row>
    <row r="28" spans="2:22" s="17" customFormat="1" ht="29.25" customHeight="1">
      <c r="C28" s="20"/>
      <c r="D28" s="20"/>
      <c r="E28" s="20"/>
      <c r="F28" s="20"/>
      <c r="H28" s="18" t="s">
        <v>7</v>
      </c>
      <c r="I28" s="18" t="s">
        <v>27</v>
      </c>
      <c r="J28" s="19">
        <v>2000</v>
      </c>
      <c r="K28" s="19">
        <v>4000</v>
      </c>
      <c r="M28" s="19">
        <v>50862000</v>
      </c>
      <c r="N28" s="19">
        <v>101724000</v>
      </c>
      <c r="P28" s="18" t="s">
        <v>7</v>
      </c>
      <c r="Q28" s="18" t="s">
        <v>27</v>
      </c>
      <c r="R28" s="19"/>
      <c r="S28" s="19"/>
      <c r="U28" s="19"/>
      <c r="V28" s="19"/>
    </row>
    <row r="29" spans="2:22" s="17" customFormat="1" ht="29.25" customHeight="1">
      <c r="C29" s="20"/>
      <c r="D29" s="20"/>
      <c r="E29" s="20"/>
      <c r="F29" s="20"/>
      <c r="H29" s="18" t="s">
        <v>34</v>
      </c>
      <c r="I29" s="18" t="s">
        <v>30</v>
      </c>
      <c r="J29" s="19">
        <v>400</v>
      </c>
      <c r="K29" s="19">
        <v>600</v>
      </c>
      <c r="M29" s="19">
        <v>10172400</v>
      </c>
      <c r="N29" s="19">
        <v>15258600</v>
      </c>
      <c r="P29" s="18" t="s">
        <v>34</v>
      </c>
      <c r="Q29" s="18" t="s">
        <v>30</v>
      </c>
      <c r="R29" s="19"/>
      <c r="S29" s="19"/>
      <c r="U29" s="19"/>
      <c r="V29" s="19"/>
    </row>
    <row r="30" spans="2:22" s="17" customFormat="1" ht="29.25" customHeight="1">
      <c r="C30" s="20"/>
      <c r="D30" s="20"/>
      <c r="E30" s="20"/>
      <c r="F30" s="20"/>
      <c r="H30" s="18" t="s">
        <v>34</v>
      </c>
      <c r="I30" s="18" t="s">
        <v>31</v>
      </c>
      <c r="J30" s="19">
        <v>700</v>
      </c>
      <c r="K30" s="19">
        <v>1000</v>
      </c>
      <c r="M30" s="19">
        <v>15258600</v>
      </c>
      <c r="N30" s="19">
        <v>30517200</v>
      </c>
      <c r="P30" s="18" t="s">
        <v>34</v>
      </c>
      <c r="Q30" s="18" t="s">
        <v>31</v>
      </c>
      <c r="R30" s="19"/>
      <c r="S30" s="19"/>
      <c r="U30" s="19"/>
      <c r="V30" s="19"/>
    </row>
    <row r="31" spans="2:22" s="17" customFormat="1" ht="29.25" customHeight="1">
      <c r="C31" s="20"/>
      <c r="D31" s="20"/>
      <c r="E31" s="20"/>
      <c r="F31" s="20"/>
      <c r="H31" s="18" t="s">
        <v>34</v>
      </c>
      <c r="I31" s="18" t="s">
        <v>32</v>
      </c>
      <c r="J31" s="19">
        <v>1000</v>
      </c>
      <c r="K31" s="19">
        <v>1500</v>
      </c>
      <c r="M31" s="19">
        <v>25431000</v>
      </c>
      <c r="N31" s="19">
        <v>38146500</v>
      </c>
      <c r="P31" s="18" t="s">
        <v>34</v>
      </c>
      <c r="Q31" s="18" t="s">
        <v>32</v>
      </c>
      <c r="R31" s="19"/>
      <c r="S31" s="19"/>
      <c r="U31" s="19"/>
      <c r="V31" s="19"/>
    </row>
    <row r="32" spans="2:22" s="17" customFormat="1" ht="29.25" customHeight="1">
      <c r="C32" s="20"/>
      <c r="D32" s="20"/>
      <c r="E32" s="20"/>
      <c r="F32" s="20"/>
      <c r="H32" s="18" t="s">
        <v>34</v>
      </c>
      <c r="I32" s="18" t="s">
        <v>0</v>
      </c>
      <c r="J32" s="19">
        <v>1500</v>
      </c>
      <c r="K32" s="19">
        <v>3000</v>
      </c>
      <c r="M32" s="19">
        <v>38146500</v>
      </c>
      <c r="N32" s="19">
        <v>76293000</v>
      </c>
      <c r="P32" s="18" t="s">
        <v>34</v>
      </c>
      <c r="Q32" s="18" t="s">
        <v>0</v>
      </c>
      <c r="R32" s="19"/>
      <c r="S32" s="19"/>
      <c r="U32" s="19"/>
      <c r="V32" s="19"/>
    </row>
    <row r="33" spans="3:22" s="17" customFormat="1" ht="29.25" customHeight="1">
      <c r="C33" s="20"/>
      <c r="D33" s="20"/>
      <c r="E33" s="20"/>
      <c r="F33" s="20"/>
      <c r="H33" s="18" t="s">
        <v>34</v>
      </c>
      <c r="I33" s="18" t="s">
        <v>27</v>
      </c>
      <c r="J33" s="19">
        <v>2500</v>
      </c>
      <c r="K33" s="19">
        <v>4000</v>
      </c>
      <c r="M33" s="19">
        <v>63577500</v>
      </c>
      <c r="N33" s="19">
        <v>101724000</v>
      </c>
      <c r="P33" s="18" t="s">
        <v>34</v>
      </c>
      <c r="Q33" s="18" t="s">
        <v>27</v>
      </c>
      <c r="R33" s="19"/>
      <c r="S33" s="19"/>
      <c r="U33" s="19"/>
      <c r="V33" s="19"/>
    </row>
    <row r="34" spans="3:22" s="17" customFormat="1" ht="29.25" customHeight="1">
      <c r="C34" s="20"/>
      <c r="D34" s="20"/>
      <c r="E34" s="20"/>
      <c r="F34" s="20"/>
      <c r="H34" s="18" t="s">
        <v>35</v>
      </c>
      <c r="I34" s="18" t="s">
        <v>30</v>
      </c>
      <c r="J34" s="19">
        <v>400</v>
      </c>
      <c r="K34" s="19">
        <v>600</v>
      </c>
      <c r="M34" s="19">
        <v>10172400</v>
      </c>
      <c r="N34" s="19">
        <v>15258600</v>
      </c>
      <c r="P34" s="18" t="s">
        <v>35</v>
      </c>
      <c r="Q34" s="18" t="s">
        <v>30</v>
      </c>
      <c r="R34" s="19"/>
      <c r="S34" s="19"/>
      <c r="U34" s="19"/>
      <c r="V34" s="19"/>
    </row>
    <row r="35" spans="3:22" s="17" customFormat="1" ht="29.25" customHeight="1">
      <c r="C35" s="20"/>
      <c r="D35" s="20"/>
      <c r="E35" s="20"/>
      <c r="F35" s="20"/>
      <c r="H35" s="18" t="s">
        <v>35</v>
      </c>
      <c r="I35" s="18" t="s">
        <v>31</v>
      </c>
      <c r="J35" s="19">
        <v>500</v>
      </c>
      <c r="K35" s="19">
        <v>800</v>
      </c>
      <c r="M35" s="19">
        <v>12715500</v>
      </c>
      <c r="N35" s="19">
        <v>20344800</v>
      </c>
      <c r="P35" s="18" t="s">
        <v>35</v>
      </c>
      <c r="Q35" s="18" t="s">
        <v>31</v>
      </c>
      <c r="R35" s="19">
        <v>700</v>
      </c>
      <c r="S35" s="19">
        <v>1500</v>
      </c>
      <c r="U35" s="19">
        <f t="shared" ref="U35:V35" si="4">R35*25000</f>
        <v>17500000</v>
      </c>
      <c r="V35" s="19">
        <f t="shared" si="4"/>
        <v>37500000</v>
      </c>
    </row>
    <row r="36" spans="3:22" s="17" customFormat="1" ht="29.25" customHeight="1">
      <c r="C36" s="20"/>
      <c r="D36" s="20"/>
      <c r="E36" s="20"/>
      <c r="F36" s="20"/>
      <c r="H36" s="18" t="s">
        <v>35</v>
      </c>
      <c r="I36" s="18" t="s">
        <v>32</v>
      </c>
      <c r="J36" s="19">
        <v>800</v>
      </c>
      <c r="K36" s="19">
        <v>1200</v>
      </c>
      <c r="M36" s="19">
        <v>20344800</v>
      </c>
      <c r="N36" s="19">
        <v>30517200</v>
      </c>
      <c r="P36" s="18" t="s">
        <v>35</v>
      </c>
      <c r="Q36" s="18" t="s">
        <v>32</v>
      </c>
      <c r="R36" s="19"/>
      <c r="S36" s="19"/>
      <c r="U36" s="19"/>
      <c r="V36" s="19"/>
    </row>
    <row r="37" spans="3:22" s="17" customFormat="1" ht="29.25" customHeight="1">
      <c r="C37" s="20"/>
      <c r="D37" s="20"/>
      <c r="E37" s="20"/>
      <c r="F37" s="20"/>
      <c r="H37" s="18" t="s">
        <v>35</v>
      </c>
      <c r="I37" s="18" t="s">
        <v>0</v>
      </c>
      <c r="J37" s="19">
        <v>1300</v>
      </c>
      <c r="K37" s="19">
        <v>2500</v>
      </c>
      <c r="M37" s="19">
        <v>33060300</v>
      </c>
      <c r="N37" s="19">
        <v>63577500</v>
      </c>
      <c r="P37" s="18" t="s">
        <v>35</v>
      </c>
      <c r="Q37" s="18" t="s">
        <v>0</v>
      </c>
      <c r="R37" s="19">
        <v>1800</v>
      </c>
      <c r="S37" s="19">
        <v>5000</v>
      </c>
      <c r="U37" s="19">
        <f t="shared" ref="U37:V37" si="5">R37*25000</f>
        <v>45000000</v>
      </c>
      <c r="V37" s="19">
        <f t="shared" si="5"/>
        <v>125000000</v>
      </c>
    </row>
    <row r="38" spans="3:22" s="17" customFormat="1" ht="29.25" customHeight="1">
      <c r="C38" s="20"/>
      <c r="D38" s="20"/>
      <c r="E38" s="20"/>
      <c r="F38" s="20"/>
      <c r="H38" s="18" t="s">
        <v>35</v>
      </c>
      <c r="I38" s="18" t="s">
        <v>27</v>
      </c>
      <c r="J38" s="19">
        <v>2500</v>
      </c>
      <c r="K38" s="19">
        <v>6000</v>
      </c>
      <c r="M38" s="19">
        <v>63577500</v>
      </c>
      <c r="N38" s="19">
        <v>152586000</v>
      </c>
      <c r="P38" s="18" t="s">
        <v>35</v>
      </c>
      <c r="Q38" s="18" t="s">
        <v>27</v>
      </c>
      <c r="R38" s="19"/>
      <c r="S38" s="19"/>
      <c r="U38" s="19"/>
      <c r="V38" s="19"/>
    </row>
    <row r="39" spans="3:22" s="17" customFormat="1" ht="29.25" customHeight="1">
      <c r="C39" s="20"/>
      <c r="D39" s="20"/>
      <c r="E39" s="20"/>
      <c r="F39" s="20"/>
      <c r="H39" s="18" t="s">
        <v>6</v>
      </c>
      <c r="I39" s="18" t="s">
        <v>30</v>
      </c>
      <c r="J39" s="18">
        <v>500</v>
      </c>
      <c r="K39" s="18">
        <v>800</v>
      </c>
      <c r="M39" s="19">
        <v>12715500</v>
      </c>
      <c r="N39" s="19">
        <v>20344800</v>
      </c>
      <c r="P39" s="18" t="s">
        <v>6</v>
      </c>
      <c r="Q39" s="18" t="s">
        <v>30</v>
      </c>
      <c r="R39" s="18"/>
      <c r="S39" s="18"/>
      <c r="U39" s="19"/>
      <c r="V39" s="19"/>
    </row>
    <row r="40" spans="3:22" s="17" customFormat="1" ht="29.25" customHeight="1">
      <c r="C40" s="20"/>
      <c r="D40" s="20"/>
      <c r="E40" s="20"/>
      <c r="F40" s="20"/>
      <c r="H40" s="18" t="s">
        <v>6</v>
      </c>
      <c r="I40" s="18" t="s">
        <v>31</v>
      </c>
      <c r="J40" s="18">
        <v>800</v>
      </c>
      <c r="K40" s="19">
        <v>1200</v>
      </c>
      <c r="M40" s="19">
        <v>20344800</v>
      </c>
      <c r="N40" s="19">
        <v>30517200</v>
      </c>
      <c r="P40" s="18" t="s">
        <v>6</v>
      </c>
      <c r="Q40" s="18" t="s">
        <v>31</v>
      </c>
      <c r="R40" s="18">
        <v>700</v>
      </c>
      <c r="S40" s="19">
        <v>1300</v>
      </c>
      <c r="U40" s="19">
        <f t="shared" ref="U40:V40" si="6">R40*25000</f>
        <v>17500000</v>
      </c>
      <c r="V40" s="19">
        <f t="shared" si="6"/>
        <v>32500000</v>
      </c>
    </row>
    <row r="41" spans="3:22" s="17" customFormat="1" ht="29.25" customHeight="1">
      <c r="C41" s="20"/>
      <c r="D41" s="20"/>
      <c r="E41" s="20"/>
      <c r="F41" s="20"/>
      <c r="H41" s="18" t="s">
        <v>6</v>
      </c>
      <c r="I41" s="18" t="s">
        <v>32</v>
      </c>
      <c r="J41" s="19">
        <v>1500</v>
      </c>
      <c r="K41" s="19">
        <v>3000</v>
      </c>
      <c r="M41" s="19">
        <v>38146500</v>
      </c>
      <c r="N41" s="19">
        <v>76293000</v>
      </c>
      <c r="P41" s="18" t="s">
        <v>6</v>
      </c>
      <c r="Q41" s="18" t="s">
        <v>32</v>
      </c>
      <c r="R41" s="19"/>
      <c r="S41" s="19"/>
      <c r="U41" s="19"/>
      <c r="V41" s="19"/>
    </row>
    <row r="42" spans="3:22" s="17" customFormat="1" ht="29.25" customHeight="1">
      <c r="C42" s="20"/>
      <c r="D42" s="20"/>
      <c r="E42" s="20"/>
      <c r="F42" s="20"/>
      <c r="H42" s="18" t="s">
        <v>6</v>
      </c>
      <c r="I42" s="18" t="s">
        <v>0</v>
      </c>
      <c r="J42" s="21">
        <v>2000</v>
      </c>
      <c r="K42" s="19">
        <v>4000</v>
      </c>
      <c r="M42" s="19">
        <v>50862000</v>
      </c>
      <c r="N42" s="19">
        <v>101724000</v>
      </c>
      <c r="P42" s="18" t="s">
        <v>6</v>
      </c>
      <c r="Q42" s="18" t="s">
        <v>0</v>
      </c>
      <c r="R42" s="21">
        <v>1500</v>
      </c>
      <c r="S42" s="19">
        <v>3500</v>
      </c>
      <c r="U42" s="19">
        <f t="shared" ref="U42:U43" si="7">R42*25000</f>
        <v>37500000</v>
      </c>
      <c r="V42" s="19">
        <f t="shared" ref="V42:V43" si="8">S42*25000</f>
        <v>87500000</v>
      </c>
    </row>
    <row r="43" spans="3:22" s="17" customFormat="1" ht="29.25" customHeight="1">
      <c r="C43" s="20"/>
      <c r="D43" s="20"/>
      <c r="E43" s="20"/>
      <c r="F43" s="20"/>
      <c r="H43" s="18" t="s">
        <v>6</v>
      </c>
      <c r="I43" s="18" t="s">
        <v>27</v>
      </c>
      <c r="J43" s="19">
        <v>3000</v>
      </c>
      <c r="K43" s="19">
        <v>5000</v>
      </c>
      <c r="M43" s="19">
        <v>76293000</v>
      </c>
      <c r="N43" s="19">
        <v>114439500</v>
      </c>
      <c r="P43" s="18" t="s">
        <v>6</v>
      </c>
      <c r="Q43" s="18" t="s">
        <v>27</v>
      </c>
      <c r="R43" s="19">
        <v>2000</v>
      </c>
      <c r="S43" s="19">
        <v>4000</v>
      </c>
      <c r="U43" s="19">
        <f t="shared" si="7"/>
        <v>50000000</v>
      </c>
      <c r="V43" s="19">
        <f t="shared" si="8"/>
        <v>100000000</v>
      </c>
    </row>
    <row r="44" spans="3:22" s="17" customFormat="1" ht="29.25" customHeight="1">
      <c r="C44" s="20"/>
      <c r="D44" s="20"/>
      <c r="E44" s="20"/>
      <c r="F44" s="20"/>
      <c r="P44" s="29" t="s">
        <v>42</v>
      </c>
    </row>
    <row r="45" spans="3:22" s="17" customFormat="1" ht="29.25" customHeight="1">
      <c r="C45" s="20"/>
      <c r="D45" s="20"/>
      <c r="E45" s="20"/>
      <c r="F45" s="20"/>
      <c r="H45" s="30" t="s">
        <v>48</v>
      </c>
      <c r="I45" s="264" t="s">
        <v>2</v>
      </c>
      <c r="J45" s="263" t="s">
        <v>47</v>
      </c>
      <c r="K45" s="263"/>
      <c r="L45" s="28"/>
      <c r="M45" s="263" t="s">
        <v>36</v>
      </c>
      <c r="N45" s="263"/>
    </row>
    <row r="46" spans="3:22" s="17" customFormat="1" ht="29.25" customHeight="1">
      <c r="C46" s="20"/>
      <c r="D46" s="20"/>
      <c r="E46" s="20"/>
      <c r="F46" s="20"/>
      <c r="I46" s="265"/>
      <c r="J46" s="27" t="s">
        <v>4</v>
      </c>
      <c r="K46" s="27" t="s">
        <v>5</v>
      </c>
      <c r="L46" s="28"/>
      <c r="M46" s="27" t="s">
        <v>4</v>
      </c>
      <c r="N46" s="27" t="s">
        <v>5</v>
      </c>
    </row>
    <row r="47" spans="3:22" s="17" customFormat="1" ht="29.25" customHeight="1">
      <c r="C47" s="20"/>
      <c r="D47" s="20"/>
      <c r="E47" s="20"/>
      <c r="F47" s="20"/>
      <c r="I47" s="22" t="s">
        <v>30</v>
      </c>
      <c r="J47" s="5">
        <v>400</v>
      </c>
      <c r="K47" s="5">
        <v>600</v>
      </c>
      <c r="L47" s="26"/>
      <c r="M47" s="5">
        <v>10172400</v>
      </c>
      <c r="N47" s="5">
        <v>15258600</v>
      </c>
    </row>
    <row r="48" spans="3:22" s="17" customFormat="1" ht="29.25" customHeight="1">
      <c r="C48" s="20"/>
      <c r="D48" s="20"/>
      <c r="E48" s="20"/>
      <c r="F48" s="20"/>
      <c r="I48" s="22" t="s">
        <v>31</v>
      </c>
      <c r="J48" s="5">
        <v>600</v>
      </c>
      <c r="K48" s="5">
        <v>900</v>
      </c>
      <c r="L48" s="26"/>
      <c r="M48" s="5">
        <v>13987050</v>
      </c>
      <c r="N48" s="5">
        <v>25431000</v>
      </c>
    </row>
    <row r="49" spans="3:14" s="17" customFormat="1" ht="29.25" customHeight="1">
      <c r="C49" s="20"/>
      <c r="D49" s="20"/>
      <c r="E49" s="20"/>
      <c r="F49" s="20"/>
      <c r="I49" s="22" t="s">
        <v>32</v>
      </c>
      <c r="J49" s="5">
        <v>1000</v>
      </c>
      <c r="K49" s="5">
        <v>1400</v>
      </c>
      <c r="L49" s="26"/>
      <c r="M49" s="5">
        <v>25431000</v>
      </c>
      <c r="N49" s="5">
        <v>35603400</v>
      </c>
    </row>
    <row r="50" spans="3:14" s="17" customFormat="1" ht="29.25" customHeight="1">
      <c r="C50" s="20"/>
      <c r="D50" s="20"/>
      <c r="E50" s="20"/>
      <c r="F50" s="20"/>
      <c r="I50" s="22" t="s">
        <v>0</v>
      </c>
      <c r="J50" s="5">
        <v>1500</v>
      </c>
      <c r="K50" s="5">
        <v>2500</v>
      </c>
      <c r="L50" s="26"/>
      <c r="M50" s="5">
        <v>38146500</v>
      </c>
      <c r="N50" s="5">
        <v>63577500</v>
      </c>
    </row>
    <row r="51" spans="3:14" s="17" customFormat="1" ht="29.25" customHeight="1">
      <c r="C51" s="20"/>
      <c r="D51" s="20"/>
      <c r="E51" s="20"/>
      <c r="F51" s="20"/>
      <c r="I51" s="22" t="s">
        <v>27</v>
      </c>
      <c r="J51" s="5">
        <v>2000</v>
      </c>
      <c r="K51" s="5">
        <v>4000</v>
      </c>
      <c r="L51" s="26"/>
      <c r="M51" s="5">
        <v>55948200</v>
      </c>
      <c r="N51" s="5">
        <v>101724000</v>
      </c>
    </row>
    <row r="52" spans="3:14" s="17" customFormat="1" ht="29.25" customHeight="1">
      <c r="C52" s="20"/>
      <c r="D52" s="20"/>
      <c r="E52" s="20"/>
      <c r="F52" s="20"/>
    </row>
    <row r="158" spans="6:12">
      <c r="F158" s="3" t="s">
        <v>19</v>
      </c>
      <c r="G158" s="2">
        <v>2500</v>
      </c>
      <c r="J158" s="2">
        <v>3000</v>
      </c>
      <c r="K158" s="2">
        <v>3000</v>
      </c>
      <c r="L158" s="2">
        <v>4000</v>
      </c>
    </row>
    <row r="159" spans="6:12">
      <c r="F159" s="3" t="s">
        <v>20</v>
      </c>
      <c r="G159" s="2">
        <v>1200</v>
      </c>
      <c r="J159" s="2">
        <v>1500</v>
      </c>
      <c r="K159" s="2">
        <v>1500</v>
      </c>
      <c r="L159" s="2">
        <v>2000</v>
      </c>
    </row>
  </sheetData>
  <autoFilter ref="A10:Q10">
    <filterColumn colId="2" showButton="0"/>
    <filterColumn colId="4" showButton="0"/>
  </autoFilter>
  <mergeCells count="14">
    <mergeCell ref="M45:N45"/>
    <mergeCell ref="J45:K45"/>
    <mergeCell ref="I45:I46"/>
    <mergeCell ref="B9:B10"/>
    <mergeCell ref="C9:F9"/>
    <mergeCell ref="C10:D10"/>
    <mergeCell ref="E10:F10"/>
    <mergeCell ref="B2:V2"/>
    <mergeCell ref="H9:K9"/>
    <mergeCell ref="P9:S9"/>
    <mergeCell ref="U9:V9"/>
    <mergeCell ref="C8:F8"/>
    <mergeCell ref="H8:K8"/>
    <mergeCell ref="M9:N9"/>
  </mergeCells>
  <pageMargins left="0.2" right="0" top="0.25" bottom="0.75" header="0.3" footer="0.3"/>
  <pageSetup paperSize="9" scale="34" orientation="landscape" r:id="rId1"/>
  <rowBreaks count="1" manualBreakCount="1">
    <brk id="5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So do vi tri</vt:lpstr>
      <vt:lpstr>Xep hang vị trí - ngach luong</vt:lpstr>
      <vt:lpstr>Thang luong</vt:lpstr>
      <vt:lpstr>Ket noi so sanh luong</vt:lpstr>
      <vt:lpstr>Tinh huong</vt:lpstr>
      <vt:lpstr>Ngach chuc danh</vt:lpstr>
      <vt:lpstr>6. Thang bảng lương đề xuất</vt:lpstr>
      <vt:lpstr>7. Ráp chức danh vào mức lương</vt:lpstr>
      <vt:lpstr>8. Lương Thị Trường Tham Khảo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HVN</dc:creator>
  <cp:lastModifiedBy>HP</cp:lastModifiedBy>
  <cp:lastPrinted>2025-11-11T06:15:05Z</cp:lastPrinted>
  <dcterms:created xsi:type="dcterms:W3CDTF">2015-06-05T18:17:20Z</dcterms:created>
  <dcterms:modified xsi:type="dcterms:W3CDTF">2026-07-18T15:37:01Z</dcterms:modified>
</cp:coreProperties>
</file>