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20" windowWidth="22980" windowHeight="10080"/>
  </bookViews>
  <sheets>
    <sheet name="Bai toan" sheetId="1" r:id="rId1"/>
    <sheet name="Thang P1" sheetId="2" r:id="rId2"/>
    <sheet name="Thang P2" sheetId="3" r:id="rId3"/>
    <sheet name="Thang P3" sheetId="4" r:id="rId4"/>
    <sheet name="Chinh 3P ve hien tai" sheetId="5" r:id="rId5"/>
    <sheet name="Gioi thieu" sheetId="7" r:id="rId6"/>
    <sheet name="Outline" sheetId="8" r:id="rId7"/>
    <sheet name="3p" sheetId="9" r:id="rId8"/>
  </sheets>
  <externalReferences>
    <externalReference r:id="rId9"/>
  </externalReferences>
  <definedNames>
    <definedName name="_Fill" hidden="1">#REF!</definedName>
    <definedName name="vertex42_copyright" hidden="1">"© 2018 Vertex42 LLC"</definedName>
    <definedName name="vertex42_id" hidden="1">"work-schedule-with-icons.xlsx"</definedName>
    <definedName name="vertex42_title" hidden="1">"Work Schedule with Icons"</definedName>
  </definedNames>
  <calcPr calcId="144525"/>
</workbook>
</file>

<file path=xl/calcChain.xml><?xml version="1.0" encoding="utf-8"?>
<calcChain xmlns="http://schemas.openxmlformats.org/spreadsheetml/2006/main">
  <c r="AH8" i="9" l="1"/>
  <c r="AJ8" i="9" s="1"/>
  <c r="AJ7" i="9"/>
  <c r="AH7" i="9"/>
  <c r="AG4" i="9"/>
  <c r="AJ6" i="9" s="1"/>
  <c r="AJ5" i="9" l="1"/>
  <c r="V23" i="4" l="1"/>
  <c r="R23" i="4"/>
  <c r="N23" i="4"/>
  <c r="J23" i="4"/>
  <c r="AB8" i="4"/>
  <c r="Z8" i="4" s="1"/>
  <c r="AB7" i="4"/>
  <c r="V7" i="4" s="1"/>
  <c r="AB6" i="4"/>
  <c r="N6" i="4" s="1"/>
  <c r="AB16" i="4"/>
  <c r="AB15" i="4"/>
  <c r="J15" i="4" s="1"/>
  <c r="AB14" i="4"/>
  <c r="Z14" i="4" s="1"/>
  <c r="AB13" i="4"/>
  <c r="J13" i="4" s="1"/>
  <c r="AB24" i="4"/>
  <c r="V24" i="4" s="1"/>
  <c r="AB23" i="4"/>
  <c r="AB22" i="4"/>
  <c r="N22" i="4" s="1"/>
  <c r="AB21" i="4"/>
  <c r="V21" i="4" s="1"/>
  <c r="O19" i="5"/>
  <c r="O18" i="5"/>
  <c r="N18" i="5" s="1"/>
  <c r="O17" i="5"/>
  <c r="N17" i="5" s="1"/>
  <c r="E19" i="5"/>
  <c r="E17" i="5"/>
  <c r="E18" i="5"/>
  <c r="W19" i="5"/>
  <c r="N19" i="5"/>
  <c r="W18" i="5"/>
  <c r="W17" i="5"/>
  <c r="I8" i="5"/>
  <c r="G8" i="5"/>
  <c r="I7" i="5"/>
  <c r="G7" i="5"/>
  <c r="I6" i="5"/>
  <c r="G6" i="5"/>
  <c r="Z16" i="4"/>
  <c r="V16" i="4"/>
  <c r="V15" i="4"/>
  <c r="V14" i="4"/>
  <c r="V13" i="4"/>
  <c r="R16" i="4"/>
  <c r="R15" i="4"/>
  <c r="R14" i="4"/>
  <c r="R13" i="4"/>
  <c r="N16" i="4"/>
  <c r="J14" i="4"/>
  <c r="V8" i="4"/>
  <c r="N8" i="4"/>
  <c r="N7" i="4"/>
  <c r="J16" i="4"/>
  <c r="M24" i="4"/>
  <c r="Q24" i="4" s="1"/>
  <c r="F24" i="4"/>
  <c r="G24" i="4" s="1"/>
  <c r="H24" i="4" s="1"/>
  <c r="M23" i="4"/>
  <c r="Q23" i="4" s="1"/>
  <c r="U23" i="4" s="1"/>
  <c r="F23" i="4"/>
  <c r="G23" i="4" s="1"/>
  <c r="M22" i="4"/>
  <c r="Q22" i="4" s="1"/>
  <c r="U22" i="4" s="1"/>
  <c r="F22" i="4"/>
  <c r="G22" i="4" s="1"/>
  <c r="M21" i="4"/>
  <c r="Q21" i="4" s="1"/>
  <c r="F21" i="4"/>
  <c r="G21" i="4" s="1"/>
  <c r="M16" i="4"/>
  <c r="Q16" i="4" s="1"/>
  <c r="F16" i="4"/>
  <c r="G16" i="4" s="1"/>
  <c r="H16" i="4" s="1"/>
  <c r="M15" i="4"/>
  <c r="Q15" i="4" s="1"/>
  <c r="F15" i="4"/>
  <c r="G15" i="4" s="1"/>
  <c r="M14" i="4"/>
  <c r="Q14" i="4" s="1"/>
  <c r="U14" i="4" s="1"/>
  <c r="F14" i="4"/>
  <c r="G14" i="4" s="1"/>
  <c r="M13" i="4"/>
  <c r="Q13" i="4" s="1"/>
  <c r="F13" i="4"/>
  <c r="G13" i="4" s="1"/>
  <c r="T9" i="4"/>
  <c r="M8" i="4"/>
  <c r="Q8" i="4" s="1"/>
  <c r="F8" i="4"/>
  <c r="G8" i="4" s="1"/>
  <c r="M7" i="4"/>
  <c r="F7" i="4"/>
  <c r="G7" i="4" s="1"/>
  <c r="M6" i="4"/>
  <c r="Q6" i="4" s="1"/>
  <c r="F6" i="4"/>
  <c r="G6" i="4" s="1"/>
  <c r="U24" i="3"/>
  <c r="U23" i="3"/>
  <c r="U22" i="3"/>
  <c r="U21" i="3"/>
  <c r="U16" i="3"/>
  <c r="U15" i="3"/>
  <c r="U14" i="3"/>
  <c r="U13" i="3"/>
  <c r="U8" i="3"/>
  <c r="U7" i="3"/>
  <c r="U6" i="3"/>
  <c r="R8" i="3"/>
  <c r="R7" i="3"/>
  <c r="R6" i="3"/>
  <c r="R16" i="3"/>
  <c r="R15" i="3"/>
  <c r="R14" i="3"/>
  <c r="R13" i="3"/>
  <c r="R24" i="3"/>
  <c r="R23" i="3"/>
  <c r="R22" i="3"/>
  <c r="R21" i="3"/>
  <c r="O24" i="3"/>
  <c r="O23" i="3"/>
  <c r="O22" i="3"/>
  <c r="O21" i="3"/>
  <c r="O16" i="3"/>
  <c r="O15" i="3"/>
  <c r="T15" i="3" s="1"/>
  <c r="O14" i="3"/>
  <c r="O13" i="3"/>
  <c r="O8" i="3"/>
  <c r="O7" i="3"/>
  <c r="O6" i="3"/>
  <c r="L24" i="3"/>
  <c r="L23" i="3"/>
  <c r="L22" i="3"/>
  <c r="L21" i="3"/>
  <c r="L16" i="3"/>
  <c r="L15" i="3"/>
  <c r="L14" i="3"/>
  <c r="L13" i="3"/>
  <c r="L8" i="3"/>
  <c r="L7" i="3"/>
  <c r="L6" i="3"/>
  <c r="J32" i="1"/>
  <c r="H32" i="1"/>
  <c r="J31" i="1"/>
  <c r="H31" i="1"/>
  <c r="J30" i="1"/>
  <c r="H30" i="1"/>
  <c r="R24" i="4" l="1"/>
  <c r="J24" i="4"/>
  <c r="N24" i="4"/>
  <c r="P19" i="5" s="1"/>
  <c r="R19" i="5" s="1"/>
  <c r="V19" i="5" s="1"/>
  <c r="J22" i="4"/>
  <c r="P18" i="5" s="1"/>
  <c r="R18" i="5" s="1"/>
  <c r="V18" i="5" s="1"/>
  <c r="R22" i="4"/>
  <c r="V22" i="4"/>
  <c r="N21" i="4"/>
  <c r="R21" i="4"/>
  <c r="J21" i="4"/>
  <c r="P17" i="5" s="1"/>
  <c r="R17" i="5" s="1"/>
  <c r="V17" i="5" s="1"/>
  <c r="Z22" i="4"/>
  <c r="Z23" i="4"/>
  <c r="Z24" i="4"/>
  <c r="Z21" i="4"/>
  <c r="R6" i="4"/>
  <c r="J6" i="4"/>
  <c r="Z6" i="4"/>
  <c r="J7" i="4"/>
  <c r="R7" i="4"/>
  <c r="Z7" i="4"/>
  <c r="J8" i="4"/>
  <c r="R8" i="4"/>
  <c r="V6" i="4"/>
  <c r="N13" i="4"/>
  <c r="Z13" i="4"/>
  <c r="N14" i="4"/>
  <c r="N15" i="4"/>
  <c r="Z15" i="4"/>
  <c r="G18" i="5"/>
  <c r="X18" i="5" s="1"/>
  <c r="G17" i="5"/>
  <c r="X17" i="5" s="1"/>
  <c r="U18" i="5"/>
  <c r="G19" i="5"/>
  <c r="X19" i="5" s="1"/>
  <c r="K8" i="4"/>
  <c r="L8" i="4" s="1"/>
  <c r="H8" i="4"/>
  <c r="K7" i="4"/>
  <c r="O7" i="4" s="1"/>
  <c r="S7" i="4" s="1"/>
  <c r="W7" i="4" s="1"/>
  <c r="H7" i="4"/>
  <c r="Y14" i="4"/>
  <c r="K15" i="4"/>
  <c r="H15" i="4"/>
  <c r="Y23" i="4"/>
  <c r="U15" i="4"/>
  <c r="U24" i="4"/>
  <c r="U16" i="4"/>
  <c r="U8" i="4"/>
  <c r="K21" i="4"/>
  <c r="H21" i="4"/>
  <c r="U21" i="4"/>
  <c r="H13" i="4"/>
  <c r="K13" i="4"/>
  <c r="K22" i="4"/>
  <c r="H22" i="4"/>
  <c r="K6" i="4"/>
  <c r="H6" i="4"/>
  <c r="U13" i="4"/>
  <c r="H14" i="4"/>
  <c r="K14" i="4"/>
  <c r="Y22" i="4"/>
  <c r="K23" i="4"/>
  <c r="H23" i="4"/>
  <c r="U6" i="4"/>
  <c r="K16" i="4"/>
  <c r="K24" i="4"/>
  <c r="Q7" i="4"/>
  <c r="T14" i="3"/>
  <c r="T16" i="3"/>
  <c r="T13" i="3"/>
  <c r="U19" i="5" l="1"/>
  <c r="AE19" i="5"/>
  <c r="AD19" i="5"/>
  <c r="AC19" i="5"/>
  <c r="AB19" i="5"/>
  <c r="AA19" i="5"/>
  <c r="Z19" i="5"/>
  <c r="Y19" i="5"/>
  <c r="AF19" i="5"/>
  <c r="AF17" i="5"/>
  <c r="AE17" i="5"/>
  <c r="AD17" i="5"/>
  <c r="AC17" i="5"/>
  <c r="AB17" i="5"/>
  <c r="AA17" i="5"/>
  <c r="Z17" i="5"/>
  <c r="Y17" i="5"/>
  <c r="Z18" i="5"/>
  <c r="AE18" i="5"/>
  <c r="AD18" i="5"/>
  <c r="AC18" i="5"/>
  <c r="Y18" i="5"/>
  <c r="AB18" i="5"/>
  <c r="AA18" i="5"/>
  <c r="AF18" i="5"/>
  <c r="U17" i="5"/>
  <c r="O8" i="4"/>
  <c r="S8" i="4" s="1"/>
  <c r="W8" i="4" s="1"/>
  <c r="L7" i="4"/>
  <c r="O14" i="4"/>
  <c r="L14" i="4"/>
  <c r="O21" i="4"/>
  <c r="L21" i="4"/>
  <c r="O15" i="4"/>
  <c r="L15" i="4"/>
  <c r="P7" i="4"/>
  <c r="U7" i="4"/>
  <c r="Y13" i="4"/>
  <c r="Y8" i="4"/>
  <c r="X8" i="4" s="1"/>
  <c r="P8" i="4"/>
  <c r="L24" i="4"/>
  <c r="O24" i="4"/>
  <c r="L16" i="4"/>
  <c r="O16" i="4"/>
  <c r="O6" i="4"/>
  <c r="L6" i="4"/>
  <c r="Y16" i="4"/>
  <c r="Y6" i="4"/>
  <c r="O22" i="4"/>
  <c r="L22" i="4"/>
  <c r="Y24" i="4"/>
  <c r="L23" i="4"/>
  <c r="O23" i="4"/>
  <c r="O13" i="4"/>
  <c r="L13" i="4"/>
  <c r="Y15" i="4"/>
  <c r="Y21" i="4"/>
  <c r="T8" i="4" l="1"/>
  <c r="S13" i="4"/>
  <c r="P13" i="4"/>
  <c r="S6" i="4"/>
  <c r="P6" i="4"/>
  <c r="S23" i="4"/>
  <c r="P23" i="4"/>
  <c r="S16" i="4"/>
  <c r="P16" i="4"/>
  <c r="S15" i="4"/>
  <c r="P15" i="4"/>
  <c r="S24" i="4"/>
  <c r="P24" i="4"/>
  <c r="S21" i="4"/>
  <c r="P21" i="4"/>
  <c r="P22" i="4"/>
  <c r="S22" i="4"/>
  <c r="P14" i="4"/>
  <c r="S14" i="4"/>
  <c r="T7" i="4"/>
  <c r="Y7" i="4"/>
  <c r="X7" i="4" s="1"/>
  <c r="W16" i="4" l="1"/>
  <c r="X16" i="4" s="1"/>
  <c r="T16" i="4"/>
  <c r="W22" i="4"/>
  <c r="X22" i="4" s="1"/>
  <c r="T22" i="4"/>
  <c r="W23" i="4"/>
  <c r="X23" i="4" s="1"/>
  <c r="T23" i="4"/>
  <c r="W6" i="4"/>
  <c r="X6" i="4" s="1"/>
  <c r="T6" i="4"/>
  <c r="W21" i="4"/>
  <c r="X21" i="4" s="1"/>
  <c r="T21" i="4"/>
  <c r="W13" i="4"/>
  <c r="X13" i="4" s="1"/>
  <c r="T13" i="4"/>
  <c r="W24" i="4"/>
  <c r="X24" i="4" s="1"/>
  <c r="T24" i="4"/>
  <c r="W15" i="4"/>
  <c r="X15" i="4" s="1"/>
  <c r="T15" i="4"/>
  <c r="W14" i="4"/>
  <c r="X14" i="4" s="1"/>
  <c r="T14" i="4"/>
  <c r="T24" i="3" l="1"/>
  <c r="T23" i="3"/>
  <c r="T22" i="3"/>
  <c r="T21" i="3"/>
  <c r="T8" i="3"/>
  <c r="T7" i="3"/>
  <c r="T6" i="3"/>
  <c r="Q9" i="3"/>
  <c r="Q8" i="3"/>
  <c r="Q7" i="3"/>
  <c r="Q6" i="3"/>
  <c r="Q24" i="3"/>
  <c r="Q23" i="3"/>
  <c r="Q22" i="3"/>
  <c r="Q21" i="3"/>
  <c r="Q16" i="3"/>
  <c r="Q15" i="3"/>
  <c r="Q14" i="3"/>
  <c r="Q13" i="3"/>
  <c r="N24" i="3"/>
  <c r="N23" i="3"/>
  <c r="N22" i="3"/>
  <c r="N21" i="3"/>
  <c r="N16" i="3"/>
  <c r="N15" i="3"/>
  <c r="N14" i="3"/>
  <c r="N13" i="3"/>
  <c r="K16" i="3"/>
  <c r="K15" i="3"/>
  <c r="K14" i="3"/>
  <c r="K13" i="3"/>
  <c r="N8" i="3"/>
  <c r="N7" i="3"/>
  <c r="N6" i="3"/>
  <c r="K8" i="3"/>
  <c r="K7" i="3"/>
  <c r="K6" i="3"/>
  <c r="K24" i="3"/>
  <c r="K23" i="3"/>
  <c r="K22" i="3"/>
  <c r="K21" i="3"/>
  <c r="H24" i="3"/>
  <c r="H23" i="3"/>
  <c r="H22" i="3"/>
  <c r="H21" i="3"/>
  <c r="H16" i="3"/>
  <c r="H15" i="3"/>
  <c r="H14" i="3"/>
  <c r="H13" i="3"/>
  <c r="H8" i="3"/>
  <c r="H7" i="3"/>
  <c r="H6" i="3"/>
  <c r="F24" i="3"/>
  <c r="G24" i="3" s="1"/>
  <c r="J24" i="3" s="1"/>
  <c r="M24" i="3" s="1"/>
  <c r="P24" i="3" s="1"/>
  <c r="S24" i="3" s="1"/>
  <c r="F23" i="3"/>
  <c r="G23" i="3" s="1"/>
  <c r="J23" i="3" s="1"/>
  <c r="M23" i="3" s="1"/>
  <c r="P23" i="3" s="1"/>
  <c r="S23" i="3" s="1"/>
  <c r="F22" i="3"/>
  <c r="G22" i="3" s="1"/>
  <c r="J22" i="3" s="1"/>
  <c r="M22" i="3" s="1"/>
  <c r="P22" i="3" s="1"/>
  <c r="S22" i="3" s="1"/>
  <c r="F21" i="3"/>
  <c r="G21" i="3" s="1"/>
  <c r="J21" i="3" s="1"/>
  <c r="M21" i="3" s="1"/>
  <c r="P21" i="3" s="1"/>
  <c r="S21" i="3" s="1"/>
  <c r="F16" i="3"/>
  <c r="G16" i="3" s="1"/>
  <c r="J16" i="3" s="1"/>
  <c r="M16" i="3" s="1"/>
  <c r="P16" i="3" s="1"/>
  <c r="S16" i="3" s="1"/>
  <c r="F15" i="3"/>
  <c r="G15" i="3" s="1"/>
  <c r="J15" i="3" s="1"/>
  <c r="M15" i="3" s="1"/>
  <c r="P15" i="3" s="1"/>
  <c r="S15" i="3" s="1"/>
  <c r="F14" i="3"/>
  <c r="G14" i="3" s="1"/>
  <c r="J14" i="3" s="1"/>
  <c r="M14" i="3" s="1"/>
  <c r="P14" i="3" s="1"/>
  <c r="S14" i="3" s="1"/>
  <c r="F13" i="3"/>
  <c r="G13" i="3" s="1"/>
  <c r="J13" i="3" s="1"/>
  <c r="M13" i="3" s="1"/>
  <c r="P13" i="3" s="1"/>
  <c r="S13" i="3" s="1"/>
  <c r="F8" i="3"/>
  <c r="G8" i="3" s="1"/>
  <c r="J8" i="3" s="1"/>
  <c r="M8" i="3" s="1"/>
  <c r="P8" i="3" s="1"/>
  <c r="S8" i="3" s="1"/>
  <c r="F7" i="3"/>
  <c r="G7" i="3" s="1"/>
  <c r="J7" i="3" s="1"/>
  <c r="M7" i="3" s="1"/>
  <c r="P7" i="3" s="1"/>
  <c r="S7" i="3" s="1"/>
  <c r="F6" i="3"/>
  <c r="G6" i="3" s="1"/>
  <c r="J6" i="3" s="1"/>
  <c r="M6" i="3" s="1"/>
  <c r="P6" i="3" s="1"/>
  <c r="S6" i="3" s="1"/>
  <c r="G20" i="2"/>
  <c r="H20" i="2" s="1"/>
  <c r="I20" i="2" s="1"/>
  <c r="J20" i="2" s="1"/>
  <c r="K20" i="2" s="1"/>
  <c r="G19" i="2"/>
  <c r="H19" i="2" s="1"/>
  <c r="I19" i="2" s="1"/>
  <c r="J19" i="2" s="1"/>
  <c r="K19" i="2" s="1"/>
  <c r="G18" i="2"/>
  <c r="H18" i="2" s="1"/>
  <c r="I18" i="2" s="1"/>
  <c r="J18" i="2" s="1"/>
  <c r="K18" i="2" s="1"/>
  <c r="F21" i="2"/>
  <c r="G21" i="2" s="1"/>
  <c r="H21" i="2" s="1"/>
  <c r="I21" i="2" s="1"/>
  <c r="J21" i="2" s="1"/>
  <c r="K21" i="2" s="1"/>
  <c r="F20" i="2"/>
  <c r="F19" i="2"/>
  <c r="F18" i="2"/>
  <c r="F14" i="2"/>
  <c r="G14" i="2" s="1"/>
  <c r="H14" i="2" s="1"/>
  <c r="I14" i="2" s="1"/>
  <c r="J14" i="2" s="1"/>
  <c r="K14" i="2" s="1"/>
  <c r="F13" i="2"/>
  <c r="G13" i="2" s="1"/>
  <c r="H13" i="2" s="1"/>
  <c r="I13" i="2" s="1"/>
  <c r="J13" i="2" s="1"/>
  <c r="K13" i="2" s="1"/>
  <c r="F12" i="2"/>
  <c r="G12" i="2" s="1"/>
  <c r="H12" i="2" s="1"/>
  <c r="I12" i="2" s="1"/>
  <c r="J12" i="2" s="1"/>
  <c r="K12" i="2" s="1"/>
  <c r="F11" i="2"/>
  <c r="G11" i="2" s="1"/>
  <c r="H11" i="2" s="1"/>
  <c r="I11" i="2" s="1"/>
  <c r="J11" i="2" s="1"/>
  <c r="K11" i="2" s="1"/>
  <c r="F7" i="2"/>
  <c r="G7" i="2" s="1"/>
  <c r="H7" i="2" s="1"/>
  <c r="I7" i="2" s="1"/>
  <c r="J7" i="2" s="1"/>
  <c r="K7" i="2" s="1"/>
  <c r="F6" i="2"/>
  <c r="G6" i="2" s="1"/>
  <c r="H6" i="2" s="1"/>
  <c r="I6" i="2" s="1"/>
  <c r="J6" i="2" s="1"/>
  <c r="K6" i="2" s="1"/>
  <c r="F5" i="2"/>
  <c r="G5" i="2" s="1"/>
  <c r="H5" i="2" s="1"/>
  <c r="I5" i="2" s="1"/>
  <c r="J5" i="2" s="1"/>
  <c r="K5" i="2" s="1"/>
  <c r="L32" i="1"/>
  <c r="K7" i="5"/>
  <c r="L30" i="1"/>
  <c r="K8" i="5"/>
  <c r="L31" i="1"/>
  <c r="K6" i="5"/>
</calcChain>
</file>

<file path=xl/comments1.xml><?xml version="1.0" encoding="utf-8"?>
<comments xmlns="http://schemas.openxmlformats.org/spreadsheetml/2006/main">
  <authors>
    <author>HP</author>
  </authors>
  <commentList>
    <comment ref="N15" authorId="0">
      <text>
        <r>
          <rPr>
            <b/>
            <sz val="9"/>
            <color indexed="81"/>
            <rFont val="Tahoma"/>
            <family val="2"/>
          </rPr>
          <t>KC24:</t>
        </r>
        <r>
          <rPr>
            <sz val="9"/>
            <color indexed="81"/>
            <rFont val="Tahoma"/>
            <family val="2"/>
          </rPr>
          <t xml:space="preserve">
Sau khi tách P2 thành các khoản phụ cấp và đóng BHXH mà vẫn còn dư thì có thể biến tấu thành thưởng năng lực</t>
        </r>
      </text>
    </comment>
    <comment ref="G16" authorId="0">
      <text>
        <r>
          <rPr>
            <b/>
            <sz val="9"/>
            <color indexed="81"/>
            <rFont val="Tahoma"/>
            <family val="2"/>
          </rPr>
          <t>KC24:</t>
        </r>
        <r>
          <rPr>
            <sz val="9"/>
            <color indexed="81"/>
            <rFont val="Tahoma"/>
            <family val="2"/>
          </rPr>
          <t xml:space="preserve">
- Nếu P1 &gt; lương BHXH thì P1 = lương BHXH + phụ cấp
- Nếu P1 &lt; lương BHXH thì Lương BHXH = lương P1 + 1 phần lương P2
- Nếu P1 = lương BHXH thì lương P1 là lương BHXH
- Đây là lương theo công việc</t>
        </r>
      </text>
    </comment>
    <comment ref="S16" authorId="0">
      <text>
        <r>
          <rPr>
            <b/>
            <sz val="9"/>
            <color indexed="81"/>
            <rFont val="Tahoma"/>
            <family val="2"/>
          </rPr>
          <t>KC24:</t>
        </r>
        <r>
          <rPr>
            <sz val="9"/>
            <color indexed="81"/>
            <rFont val="Tahoma"/>
            <family val="2"/>
          </rPr>
          <t xml:space="preserve">
Các phần tiền được tích lại chính là các khoản phúc lợi cho NLĐ</t>
        </r>
      </text>
    </comment>
  </commentList>
</comments>
</file>

<file path=xl/sharedStrings.xml><?xml version="1.0" encoding="utf-8"?>
<sst xmlns="http://schemas.openxmlformats.org/spreadsheetml/2006/main" count="1038" uniqueCount="365">
  <si>
    <t>Bên e phần lương đóng bhxh rối quá ạ, do trc đó chưa xây dựng thang bảng lương và sếp cũng thoả thuận tuỳ hứng. Mong ac xem tư vấn giúp e</t>
  </si>
  <si>
    <t>Bảng lương bộ phận Kho (căn cứ đóng BHXH):</t>
  </si>
  <si>
    <t>Nhóm chức danh</t>
  </si>
  <si>
    <t>Bậc 1</t>
  </si>
  <si>
    <t>Bậc 2</t>
  </si>
  <si>
    <t>Bậc 3</t>
  </si>
  <si>
    <t>Bậc 4</t>
  </si>
  <si>
    <t>Bậc 5</t>
  </si>
  <si>
    <t>Nhóm I</t>
  </si>
  <si>
    <t>Nhóm II</t>
  </si>
  <si>
    <t>Nhóm III</t>
  </si>
  <si>
    <t>Quản lý/ Tổ trưởng</t>
  </si>
  <si>
    <t>Nhân viên chính/ Kỹ thuật</t>
  </si>
  <si>
    <t>Nhân viên/ Phụ kho</t>
  </si>
  <si>
    <t>Bảng lương bộ phận Sản xuất (căn cứ đóng BHXH):</t>
  </si>
  <si>
    <t>Tổ trưởng</t>
  </si>
  <si>
    <t>Quản lý</t>
  </si>
  <si>
    <t>Kỹ thuật chính</t>
  </si>
  <si>
    <t>Nhân viên kỹ thuật</t>
  </si>
  <si>
    <t>Nhóm IV</t>
  </si>
  <si>
    <t>Bảng lương bộ phận Chất lượng (căn cứ đóng BHXH):</t>
  </si>
  <si>
    <t>Nhân viên đóng gói</t>
  </si>
  <si>
    <t>Nhân viên</t>
  </si>
  <si>
    <t>Hiện trạng kia là bảng lương đóng bhxh bên e. Nhưng khoảng cách giữa các bậc loạn hết cả</t>
  </si>
  <si>
    <t>Rồi sếp quý ai thì nâng lương, thoả thuận k theo nguyên tắc j</t>
  </si>
  <si>
    <t>E dự định sẽ phân bổ 1 số vị trí tách ra lương cb + phụ cấp =&gt; ngoài ta có cách nào hợp lý nữa k ạ?</t>
  </si>
  <si>
    <t>Và tương tự vậy e cũng cần có hồ sơ đánh giá nhân sự phù hợp để có bậc lương phù hợp đúng k ạ?</t>
  </si>
  <si>
    <t>Bên e bị đánh giá tuân thủ công bằng, k phân biệt đối xử nữa. Nên e nghĩ cần có thêm hồ sơ đánh giá nhân sự nữa</t>
  </si>
  <si>
    <t>Để giải thích được tsao nhân sự này có mức lương cao hơn nhân sự kia (ở cùng 1 vị trí)</t>
  </si>
  <si>
    <t>BÀI TOÁN:</t>
  </si>
  <si>
    <t>THANG LƯƠNG P1 - ĐÓNG BHXH</t>
  </si>
  <si>
    <t>Lương theo GTCV</t>
  </si>
  <si>
    <t>HS GTCV</t>
  </si>
  <si>
    <t>Mức lương tối thiểu vùng</t>
  </si>
  <si>
    <t>Nguyễn Hùng Cường | kinhcan24 | blognhansu.net.vn</t>
  </si>
  <si>
    <t>P1</t>
  </si>
  <si>
    <t>P2</t>
  </si>
  <si>
    <t>THANG LƯƠNG P1 + P2 (ĐÓNG BHXH)</t>
  </si>
  <si>
    <t>KS Lương</t>
  </si>
  <si>
    <t>Stt</t>
  </si>
  <si>
    <t>Họ và tên</t>
  </si>
  <si>
    <t>Chức danh</t>
  </si>
  <si>
    <t>Lương cơ bản</t>
  </si>
  <si>
    <t>Lương tháng</t>
  </si>
  <si>
    <t>Các khoản thu tháng</t>
  </si>
  <si>
    <t>Bậc lương</t>
  </si>
  <si>
    <t xml:space="preserve">BH (10,5%) </t>
  </si>
  <si>
    <t>BH tai nạn</t>
  </si>
  <si>
    <t>KP CĐ (1%)</t>
  </si>
  <si>
    <t>Thuế TNCN tạm tính (5%)</t>
  </si>
  <si>
    <t>Tổng thu</t>
  </si>
  <si>
    <t>Nguyễn Văn A</t>
  </si>
  <si>
    <t>TP</t>
  </si>
  <si>
    <t>Nguyễn Văn B</t>
  </si>
  <si>
    <t>Nguyễn Văn C</t>
  </si>
  <si>
    <t>NV</t>
  </si>
  <si>
    <t>Đây là bảng lương phòng Chất lượng</t>
  </si>
  <si>
    <t>Phòng Chất lượng</t>
  </si>
  <si>
    <t>QL</t>
  </si>
  <si>
    <t>TT</t>
  </si>
  <si>
    <t>THANG LƯƠNG P1 + P2 + Thưởng P3 (ĐÓNG BHXH)</t>
  </si>
  <si>
    <t>Lương cứng</t>
  </si>
  <si>
    <t>Lương mềm</t>
  </si>
  <si>
    <t>P3</t>
  </si>
  <si>
    <t>Họ tên</t>
  </si>
  <si>
    <t>Vị trí</t>
  </si>
  <si>
    <t>Bậc</t>
  </si>
  <si>
    <t>Các khoản bổ sung không cố định</t>
  </si>
  <si>
    <t>Lương theo công việc</t>
  </si>
  <si>
    <t>Các khoản bổ sung không phải đóng BHXH</t>
  </si>
  <si>
    <t>Thưởng P3 lý thuyết</t>
  </si>
  <si>
    <t>Thưởng P3 đã phân tách</t>
  </si>
  <si>
    <t>Tổng thu nhập</t>
  </si>
  <si>
    <t>Thực nhận hàng tháng</t>
  </si>
  <si>
    <t>Tổng chi phí</t>
  </si>
  <si>
    <t>Thực nhận</t>
  </si>
  <si>
    <t>% Gross/ net</t>
  </si>
  <si>
    <t>Tháng</t>
  </si>
  <si>
    <t>Lương đóng BHXH</t>
  </si>
  <si>
    <t>BHXH</t>
  </si>
  <si>
    <t>BHTN</t>
  </si>
  <si>
    <t>BHYT</t>
  </si>
  <si>
    <t>CĐ</t>
  </si>
  <si>
    <t>TNCN</t>
  </si>
  <si>
    <t>Phụ cấp</t>
  </si>
  <si>
    <t>Thưởng năng lực</t>
  </si>
  <si>
    <t>Full</t>
  </si>
  <si>
    <t>Thưởng ngay</t>
  </si>
  <si>
    <t>CT</t>
  </si>
  <si>
    <t>Net</t>
  </si>
  <si>
    <t>Gross</t>
  </si>
  <si>
    <t>Thưởng vị trí</t>
  </si>
  <si>
    <t>Ăn</t>
  </si>
  <si>
    <t>Xăng xe</t>
  </si>
  <si>
    <t>ĐT</t>
  </si>
  <si>
    <t>Nhà ở</t>
  </si>
  <si>
    <t>#</t>
  </si>
  <si>
    <t>Khác</t>
  </si>
  <si>
    <t>KPI</t>
  </si>
  <si>
    <t>Quà (phúc lợi)</t>
  </si>
  <si>
    <t>Hoa hồng</t>
  </si>
  <si>
    <t>CHUYỂN ĐỔI BẢNG LƯƠNG</t>
  </si>
  <si>
    <t>Lương hiện tại</t>
  </si>
  <si>
    <t>So sánh</t>
  </si>
  <si>
    <t>Trả lời:</t>
  </si>
  <si>
    <t>Vui lòng xem bài</t>
  </si>
  <si>
    <t>https://blognhansu.net.vn/?p=35286</t>
  </si>
  <si>
    <t>Outline Kỹ thuật thiết kế và triển khai hệ thống QTNS core (lương) 3P</t>
  </si>
  <si>
    <t>Học viện Nhân sư : daotaonhansu.net/3ps</t>
  </si>
  <si>
    <t>I. Tổng quan</t>
  </si>
  <si>
    <t>Buổi 1</t>
  </si>
  <si>
    <t>Các bài toán  và lý thuyết xây dựng hệ thống Quản trị Nhân sự</t>
  </si>
  <si>
    <t>Buổi 2</t>
  </si>
  <si>
    <t>Lý thuyết tổng quan về Hệ thống QTNS core (lương) 3P</t>
  </si>
  <si>
    <t xml:space="preserve">II. Giai đoạn 1 - Xây dựng bản đồ chiến lược </t>
  </si>
  <si>
    <t>Buổi 3</t>
  </si>
  <si>
    <t>Lý thuyết về Quản trị chiến lược trên góc nhìn Quản trị Nhân sự</t>
  </si>
  <si>
    <t>Lý thuyết xong, lớp sẽ cùng thảo luận lựa chọn mô hình doanh nghiệp giả định do học viên đăng ký để thực hành. Cụ thể, học viên đăng ký mô hình giả định sẽ đóng vai CEO và cung cấp các thông tin giả định về doanh nghiệp cần có để xây hệ thống như tên, lĩnh vực, sơ đồ tổ chức, quy mô. Sau khi có mô hình giả định, CEO sẽ tuyển các trưởng phòng phụ trách các bộ phận trong sơ đồ để thành lập hội đồng tái cấu trúc hệ thống. Cuối cùng các thành viên lớp sẽ hỏi đáp các thông tin khác về mô hình và cùng đưa ra các thông tin giả định bổ sung.</t>
  </si>
  <si>
    <t>Hội đồng tái cấu trúc hệ thống và các thành viên trong lớp sẽ thực hành Từng bước một theo sự dẫn dắt của HLV thông qua các câu hỏi và biểu mẫu. Các câu hỏi của HLV gắn liền với lý thuyết và mô hình giả định.</t>
  </si>
  <si>
    <t>Buổi 4</t>
  </si>
  <si>
    <t>Thực hành lên dòng chảy ý tưởng chiến lược</t>
  </si>
  <si>
    <t>Học viên sẽ cùng HLV xác định:
- Điểm mạnh – yếu, cơ hội thách thức của công ty
- Hoài bão; Tầm nhìn; Sứ mệnh của công ty
- Chiến lược tổng thể của công ty
- Chiến lược sản phẩm (dòng sản phẩm – SBU)
- Chiến lược phát triển thị trường sản phẩm cho từng dòng sản phẩm
- Giá trị cốt lõi của sản phẩm
- Chiến lược cạnh tranh thông qua giá trị cốt lõi của sản phẩm
- Chiến lược nhân sự và các chiến lược khác phục vụ cho chiến lược cạnh tranh
Các thông tin sẽ do học viên tham gia tình huống giả định tưởng tưởng ra.
Mục tiêu: Để học viên hiểu về chiến lược và biết cách xác định, lấy thông tin khi xây dựng hệ thống</t>
  </si>
  <si>
    <t>3.1</t>
  </si>
  <si>
    <t>Xác định mô hình doanh nghiệp giả đinh</t>
  </si>
  <si>
    <t>3.2</t>
  </si>
  <si>
    <t>Họp hội đồng chiến lược lên dòng chảy ý tưởng chiến lược</t>
  </si>
  <si>
    <t>Buổi 5</t>
  </si>
  <si>
    <t>Thực hành lên bản đồ chiến lược theo phương BSC</t>
  </si>
  <si>
    <t>Học viên (CEO, các thành viên hội đồng chiến lược, quan sát viên) tiếp tục cùng HLV xác định bản đồ chiến lược theo phương pháp BSC bằng:
- Dựa vào các ý tưởng chiến lược của buổi 1, hội đồng chiến lược sẽ tiến hành xây dựng Bản đồ chiến lược và thống nhất các mục tiêu chiến lược.
Tìm ra câu trả lời cho các câu hỏi:
- Để đạt được sứ mệnh công ty cần phải đạt được gì?
- Để đạt được chiến lược, công ty cần đạt được gì đầu tiên?
- Để đạt được lợi nhuận, công ty cần đạt được gì?
…
Mục tiêu: Thông qua việc xác định bản đồ chiến lược, học viên sẽ có cái nhìn tổng quan về các chiến lược và mối liên kết giữa các chiến lược. Từ đó học viên hiểu hơn chiến lược, hiểu hơn cách suy nghĩ của từng bộ phận. Lúc này học viên sẽ có tư duy của CEO</t>
  </si>
  <si>
    <t>Buổi 6</t>
  </si>
  <si>
    <t>Thực hành Xác định KPI chiến lược (KPI CEO)</t>
  </si>
  <si>
    <t>- Từ các mục tiêu chiến lược, hội đồng chiến lược sẽ xây dựng thẻ điểm cân bằng và thống nhất mục tiêu của năm.
Tìm ra câu trả lời cho các câu hỏi:
- Mục tiêu lợi nhuận công ty năm tới là gì? tại sao lại có con số vậy? Tỷ lệ lợi nhuận so với doanh số là bao nhiêu? Tham chiếu năm trước thế nào? Tại sao lại đặt mục tiêu vậy?
- Để đạt được lợi nhuận vậy, cần doanh số thế nào? 
…</t>
  </si>
  <si>
    <t>Mỗi lần thực hành xong, các học viên sẽ nhận được sản phẩm của từng buổi để về ứng dụng cho tổ chức. Buổi sau, học viên có câu hỏi sẽ trao đổi trực tiếp với HLV và các thành viên trong lớp về các tình huống mình gặp phải.</t>
  </si>
  <si>
    <t>III. Giai đoạn 2 - Tái cơ cấu tổ chức</t>
  </si>
  <si>
    <t>Buổi 7</t>
  </si>
  <si>
    <t>Lý thuyết về cơ cấu tổ chức</t>
  </si>
  <si>
    <t>Hội đồng tái cấu trúc Hệ thống tạm dừng để quay trở lại ôn lý thuyết, thống nhất các thuật ngữ để sau đó tiếp tục họp.</t>
  </si>
  <si>
    <t>Các thành viên hội đồng và lớp học tiếp tục thực hành theo từng bước một với sự dẫn dắt và đặt câu hỏi cho các học viên.</t>
  </si>
  <si>
    <t>Buổi 8</t>
  </si>
  <si>
    <t>Thực hành xác định chuỗi giá trị và sơ đồ tổ chức</t>
  </si>
  <si>
    <t>Buổi 9</t>
  </si>
  <si>
    <t>Thực hành xây dựng ma trận chức năng, quyền hạn và phối hợp</t>
  </si>
  <si>
    <t>Buổi 10</t>
  </si>
  <si>
    <t>Thực hành xác định cơ cấu tổ chức bộ phận và mô tả công việc các vị trí</t>
  </si>
  <si>
    <t>IV. Giai đoạn 3 - Xây dựng hệ thống đánh giá giá trị công việc và thang lương P1</t>
  </si>
  <si>
    <t>Buổi 11</t>
  </si>
  <si>
    <t>Lý thuyết về Hệ thống đánh giá giá trị công việc và thang lương P1</t>
  </si>
  <si>
    <t>Buổi 12</t>
  </si>
  <si>
    <t>Thực hành Xác định các yếu tố đánh giá giá trị công việc</t>
  </si>
  <si>
    <t>Buổi 13</t>
  </si>
  <si>
    <t>Tiến hành đánh giá và sắp xếp giá trị công việc</t>
  </si>
  <si>
    <t>Buổi 14</t>
  </si>
  <si>
    <t>Thực hành xây dựng thang lương (P1) theo giá trị công việc</t>
  </si>
  <si>
    <t>V. Giai đoạn 4 - Xây dựng hệ thống Đãi ngộ 3P</t>
  </si>
  <si>
    <t>Buôi 15</t>
  </si>
  <si>
    <t>Lý thuyết về hệ thống đãi ngộ 3p - Total Reward</t>
  </si>
  <si>
    <t>Buổi 16</t>
  </si>
  <si>
    <t>Xây dựng quy chế lương 3P cho bộ phận</t>
  </si>
  <si>
    <t>Tìm ra câu trả lời cho các câu hỏi:
- Có những ai đang làm? Phân bậc cho các nhân viên trong phòng?
- Chi phí cho phòng là gì? 
- Tổng thu nhập trung bình cho vị trí A trong công ty là bao nhiêu?
- Lương cơ bản đóng BHXH cho vị trí ra sao?
- So với vị trí có mức độ thấp nhất, vị trí A có mức độ quan trọng + độ khó bằng mấy lần?
- Mức lương P1 cho vị trí thấp nhất là bao nhiêu?
- Tổng thu nhập cho các vị trí này trên thị trường là bao nhiêu?
- KPI hiện tại của vị trí A có những chỉ số nào? Và bao nhiêu?
- Năng lực của vị trí A có là gì?</t>
  </si>
  <si>
    <t>Buổi 17</t>
  </si>
  <si>
    <t>Tổng hợp hoàn thiện, tính toán định biên, tối ưu chính sách lương 3P theo luật</t>
  </si>
  <si>
    <t>VI. Giai đoạn 5 - Xây dựng hệ thống QT hiệu suất công việc</t>
  </si>
  <si>
    <t>Lý thuyết về hệ thống Quản trị hiệu suất theo phương pháp BSC</t>
  </si>
  <si>
    <t>Buổi 18</t>
  </si>
  <si>
    <t>Thực hành hoàn thiện thẻ điểm cân bằng BSC và xây dựng thư viện KPI bộ phận</t>
  </si>
  <si>
    <t>- Tiến hành phân bổ KPI xuống các phòng ban và tìm kiếm các KPI nhiệm vụ
Tìm ra câu trả lời cho các câu hỏi:
1. Chức năng, nhiệm vụ phòng mình phụ trách? CEO có mong muốn gì khi lập ra phòng ban này?
2. Quy trình để thực hiện các nhiệm vụ, chức năng trên?
3. Từng công việc trong quy trình, bộ phận có vấn đề gì? Cần kiểm soát cái gì?
4. Trọng số của các nhóm chỉ tiêu phòng mình ntn? (cho điểm). Trọng số của các thành phần trong các nhóm đó ntn? (cho điểm)
5. Phòng mình phụ trách có những vị trí nào? Phân bổ các công việc cho các vị trí đó?</t>
  </si>
  <si>
    <t>Sau khi hoàn thiện BSC công ty và phân bổ KPI xuống bộ phận. Hội đồng chiến lược sẽ giải tán. Lớp sẽ lựa chọn 1 bộ phận để thực hành. Lúc này HLV sẽ cùng với học viên giả định là trưởng bộ phận và cùng tiến hành xây KPI cho các vị trí.
Dự kiến lớp sẽ hoàn thiện 1 vị trí TP và 1 vị trí Nhân viên</t>
  </si>
  <si>
    <t>Buổi 19</t>
  </si>
  <si>
    <t>Thực hành Xây dựng thư viện KPI phòng ban và hoàn thiện KPI các vị trí</t>
  </si>
  <si>
    <t>Tìm ra câu trả lời cho các câu hỏi:
- Bảng KPI đã tìm ra ở trước, còn thiếu nhiệm vụ gì so với MTCV mới?
- Với nhiệm vụ mới đó, cần có KPI gì?
- Để thu gọn các KPI &lt;= 8, chúng ta nên bỏ KPI gì?
- Chúng ta nên có mấy bậc KPI?
- KPI trung bình chúng ta đã tìm ra có phải tương ứng với bậc có điểm năng lực trung bình
- …</t>
  </si>
  <si>
    <t>VII. Giai đoạn 6 - Xây dựng hệ thống QT năng lực</t>
  </si>
  <si>
    <t>Buổi 20</t>
  </si>
  <si>
    <t>Lý thuyết về Hệ thống Quản trị Năng lực</t>
  </si>
  <si>
    <t>Buổi 21</t>
  </si>
  <si>
    <t>Thực hành xác định, định nghĩa, phân mức độ năng lực lõi</t>
  </si>
  <si>
    <t>Buổi 22</t>
  </si>
  <si>
    <t>Thực hành Xác định năng lực thực thi chiến lược</t>
  </si>
  <si>
    <t>Buổi 23</t>
  </si>
  <si>
    <t>Thực hành Rút gọn và chốt khung năng lực vị trí</t>
  </si>
  <si>
    <t>Cuối khóa, các học viên sẽ nhận lại sản phẩm được đóng gói cùng với kinh nghiệm triển khai trên mô hình giả định doanh nghiệp. Các buổi thực hành giống như các buổi tư vấn của chuyển gia trên thực tế các công ty.
Trong trường hợp học viên có nhiều thắc mắc và tra đổi, số buổi học có thể nhiều hơn.</t>
  </si>
  <si>
    <t>LƯƠNG</t>
  </si>
  <si>
    <t>SƠ ĐỒ XÂY DỰNG HỆ THỐNG THU NHẬP (LƯƠNG) 3P</t>
  </si>
  <si>
    <t>Pan1: Nếu lên bậc cũng phải đánh giá năng lực thì P2 nhập vào với P1 và chỉ cần phân ngạch phân bậc là được</t>
  </si>
  <si>
    <t>Nguyễn Hùng Cường | Kinhcan24 | Blognhansu.net.vn</t>
  </si>
  <si>
    <t>Phương án trả lương</t>
  </si>
  <si>
    <t>Khách hàng trả tiền</t>
  </si>
  <si>
    <t>Công ty được</t>
  </si>
  <si>
    <t>Nhân viên được</t>
  </si>
  <si>
    <t>Thực trả</t>
  </si>
  <si>
    <t>Ghi chú</t>
  </si>
  <si>
    <t>Thưởng cuối năm</t>
  </si>
  <si>
    <t>Cấp bậc / mức lương</t>
  </si>
  <si>
    <t>Lương năng lực</t>
  </si>
  <si>
    <t>Chỉ số KQCV</t>
  </si>
  <si>
    <t>Thưởng hiệu suất</t>
  </si>
  <si>
    <t>Thưởng doanh số</t>
  </si>
  <si>
    <t>Chia %</t>
  </si>
  <si>
    <t>Thu nhập</t>
  </si>
  <si>
    <t>%DS</t>
  </si>
  <si>
    <t>Nhân viên bậc 1</t>
  </si>
  <si>
    <t>4 tr</t>
  </si>
  <si>
    <t>80 điểm</t>
  </si>
  <si>
    <t>2 triệu hoặc pan #</t>
  </si>
  <si>
    <t>Khoán 1</t>
  </si>
  <si>
    <t>10 trieu</t>
  </si>
  <si>
    <t>6 triệu</t>
  </si>
  <si>
    <t>4 triệu (40%)</t>
  </si>
  <si>
    <t>4 triệu</t>
  </si>
  <si>
    <t>Khách trả tiền mới chia</t>
  </si>
  <si>
    <t>LƯƠNG P1</t>
  </si>
  <si>
    <t>P2 = % x P1</t>
  </si>
  <si>
    <t>P3 = % x P1</t>
  </si>
  <si>
    <t>Phụ cấp / Phúc lợi</t>
  </si>
  <si>
    <t>% Doanh số</t>
  </si>
  <si>
    <t>Nhân viên bậc 2</t>
  </si>
  <si>
    <t>Khoán 2</t>
  </si>
  <si>
    <t>3,2 triệu</t>
  </si>
  <si>
    <t>Khách trả tiền mới chia + Giữ lại 20% thực trả của nhân viên</t>
  </si>
  <si>
    <t>9, 6 triệu</t>
  </si>
  <si>
    <t>Cao cấp</t>
  </si>
  <si>
    <t>Cấp 1 / nhân viên</t>
  </si>
  <si>
    <t>Cấp 2 / cấp chuẩn</t>
  </si>
  <si>
    <t>Cấp 3 / CV cao cấp</t>
  </si>
  <si>
    <t>Cấp 4 / Chuyên gia</t>
  </si>
  <si>
    <t>Cấp 5 / CG cao cấp</t>
  </si>
  <si>
    <t>Nhân viên bậc 3</t>
  </si>
  <si>
    <t>Lương 1</t>
  </si>
  <si>
    <t>0 (0%)</t>
  </si>
  <si>
    <t>2 triệu</t>
  </si>
  <si>
    <t>1,6 triệu</t>
  </si>
  <si>
    <t>Công ty giữ 20% thưởng KPI</t>
  </si>
  <si>
    <t>4, 8 triệu</t>
  </si>
  <si>
    <t>Quản lý/ CG</t>
  </si>
  <si>
    <t>Chuyên viên bậc 1</t>
  </si>
  <si>
    <t>5 triệu</t>
  </si>
  <si>
    <t>Lương 2</t>
  </si>
  <si>
    <t>Công ty giữ 20% của tổng thu nhập</t>
  </si>
  <si>
    <t>Chuyên viên</t>
  </si>
  <si>
    <t>Chuyên viên bậc 2</t>
  </si>
  <si>
    <t>Chuyên viên cao cấp</t>
  </si>
  <si>
    <t>Theo cá nhân</t>
  </si>
  <si>
    <t>Chú ý:</t>
  </si>
  <si>
    <t>Với phương án khoán % chia cao nhưng không có lương</t>
  </si>
  <si>
    <t>CÁCH TRIỂN KHAI XÂY DỰNG LƯƠNG 3P</t>
  </si>
  <si>
    <t>Chuyên gia</t>
  </si>
  <si>
    <t>7 triệu</t>
  </si>
  <si>
    <t>Với phương án lương % chia thấp nhưng có lương</t>
  </si>
  <si>
    <t>Chiến lược Cty</t>
  </si>
  <si>
    <t>Kế hoạch năm của Bộ phận</t>
  </si>
  <si>
    <t>Pan2:</t>
  </si>
  <si>
    <t>Chính sách nâng lương: lên theo thâm niên</t>
  </si>
  <si>
    <t>Lên theo việc đánh giá năng lực</t>
  </si>
  <si>
    <t>Chuyên gia cao cấp</t>
  </si>
  <si>
    <t>8 triệu</t>
  </si>
  <si>
    <t>Nếu tách ra việc phân bậc và lên cấp khác nhau thì lên bậc sẽ đơn giản như tính thâm niên. Còn lên cấp thì phải ĐG.</t>
  </si>
  <si>
    <t>Trưởng nhóm</t>
  </si>
  <si>
    <t>Theo nhóm</t>
  </si>
  <si>
    <t>= a% x tổng nhân viên x thưởng hiệu suất</t>
  </si>
  <si>
    <t>Trưởng phòng</t>
  </si>
  <si>
    <t>Theo phòng</t>
  </si>
  <si>
    <t>CHÚNG TA CHỌN PHƯƠNG ÁN TRẢ LƯƠNG CHO NHÂN VIÊN NÀO?</t>
  </si>
  <si>
    <t>Mục tiêu của bộ phận</t>
  </si>
  <si>
    <t>Mục tiêu của cá nhân</t>
  </si>
  <si>
    <t>Hệ thống KPIs cá nhân</t>
  </si>
  <si>
    <t>Thưởng định kỳ</t>
  </si>
  <si>
    <t>Phó giám đốc</t>
  </si>
  <si>
    <t>Theo khối</t>
  </si>
  <si>
    <t>Mục tiêu Cty</t>
  </si>
  <si>
    <t>Giám đốc</t>
  </si>
  <si>
    <t>Theo công ty</t>
  </si>
  <si>
    <t>Thưởng theo lương</t>
  </si>
  <si>
    <t>Quy trình công việc</t>
  </si>
  <si>
    <t>Khung năng lực chiến lược</t>
  </si>
  <si>
    <t>Từ điển năng lực</t>
  </si>
  <si>
    <t>Phân cấp / chức danh</t>
  </si>
  <si>
    <t>P1 và P2 dùng để xây dựng lộ trình nghề nghiệp</t>
  </si>
  <si>
    <t>Nhận thức công việc (ASK)</t>
  </si>
  <si>
    <t>Năng lực cá nhân</t>
  </si>
  <si>
    <t>Lương theo năng lực</t>
  </si>
  <si>
    <t>Cấp 1</t>
  </si>
  <si>
    <t>Cấp 2</t>
  </si>
  <si>
    <t>Chuỗi giá trị</t>
  </si>
  <si>
    <t>Cơ cấu tổ chức</t>
  </si>
  <si>
    <t>Mô tả công việc</t>
  </si>
  <si>
    <t>Cấp 3</t>
  </si>
  <si>
    <t>Cấp 4</t>
  </si>
  <si>
    <t>Cấp 5</t>
  </si>
  <si>
    <t xml:space="preserve">Giá trị công việc </t>
  </si>
  <si>
    <t>Lương thị trường</t>
  </si>
  <si>
    <t>Tổng quỹ lương cho phép</t>
  </si>
  <si>
    <t>Lương theo vị trí</t>
  </si>
  <si>
    <t>Đánh giá công việc</t>
  </si>
  <si>
    <t>LỘ TRÌNH THĂNG TIẾN THEO CHỨC DANH</t>
  </si>
  <si>
    <t>Chỉ tiêu đánh giá</t>
  </si>
  <si>
    <t>Ngạch cao cấp</t>
  </si>
  <si>
    <t>GD</t>
  </si>
  <si>
    <t>LỘ TRÌNH CÔNG DANH</t>
  </si>
  <si>
    <t>PGD</t>
  </si>
  <si>
    <t>Ngạch Quản lý</t>
  </si>
  <si>
    <t>Phó Giám đốc</t>
  </si>
  <si>
    <t>Trưởng Phòng</t>
  </si>
  <si>
    <t>TN</t>
  </si>
  <si>
    <t>Ngạch NV</t>
  </si>
  <si>
    <t>Trưởng Nhóm</t>
  </si>
  <si>
    <t>bậc</t>
  </si>
  <si>
    <t>bậc phải thiết kế dài đủ 20 năm</t>
  </si>
  <si>
    <t>Chuyên gi cao cấp</t>
  </si>
  <si>
    <t>Ngạch chuyên gia</t>
  </si>
  <si>
    <t>Ngạch chuyên viên</t>
  </si>
  <si>
    <t>LỘ TRÌNH THĂNG TIẾN THEO CHUYÊN MÔN</t>
  </si>
  <si>
    <t>TỪ ĐIỂN NĂNG LỰC - PHÂN CẤP / BẬC</t>
  </si>
  <si>
    <t>Năng lực vị trí</t>
  </si>
  <si>
    <t>Năng lực lõi - năng lực chung</t>
  </si>
  <si>
    <t>Chuyên viên / trưởng nhóm</t>
  </si>
  <si>
    <t>Chuyên viên Cao cấp / trưởng phòng</t>
  </si>
  <si>
    <t>Chuyên gia / PGĐ</t>
  </si>
  <si>
    <t>Chuyên gia cao cấp / GĐ</t>
  </si>
  <si>
    <t>Bậc năng lực - Bậc thợ - Level</t>
  </si>
  <si>
    <t>T.Tiền</t>
  </si>
  <si>
    <t>Lõi</t>
  </si>
  <si>
    <t>Sáng tạo</t>
  </si>
  <si>
    <t>II</t>
  </si>
  <si>
    <t>III</t>
  </si>
  <si>
    <t>V</t>
  </si>
  <si>
    <t>Am hiểu CNTT</t>
  </si>
  <si>
    <t>IV</t>
  </si>
  <si>
    <t>Có kiến thức về tập đoàn</t>
  </si>
  <si>
    <t>I</t>
  </si>
  <si>
    <t>Có kiến thức về công ty</t>
  </si>
  <si>
    <t>A. Công việc: NHÂN SỰ</t>
  </si>
  <si>
    <t>Vị trí Tổng hợp - Chung</t>
  </si>
  <si>
    <t>Tổng hợp</t>
  </si>
  <si>
    <t>Năng lực nghề / Lộ trình chuyên môn</t>
  </si>
  <si>
    <t>Chuyên viên Cao cấp</t>
  </si>
  <si>
    <t>Kiến thức(K)</t>
  </si>
  <si>
    <t>Chứng chỉ</t>
  </si>
  <si>
    <t>CCNA</t>
  </si>
  <si>
    <t>CCNP</t>
  </si>
  <si>
    <t>CCIE</t>
  </si>
  <si>
    <t>Kiến thức nhân sự</t>
  </si>
  <si>
    <t>Kỹ năng (S)</t>
  </si>
  <si>
    <t>Giao tiếp</t>
  </si>
  <si>
    <t>Thuyết trình</t>
  </si>
  <si>
    <t>Tố chất (A)</t>
  </si>
  <si>
    <t>Thích ứng</t>
  </si>
  <si>
    <t>Hướng đích</t>
  </si>
  <si>
    <t>Phát triển người khác</t>
  </si>
  <si>
    <t>Năng lực quản lý (danh sách Byham) / Lộ trình chức danh</t>
  </si>
  <si>
    <t>Phó Giám Đốc</t>
  </si>
  <si>
    <t>Giám Đốc</t>
  </si>
  <si>
    <t>Chuyên môn</t>
  </si>
  <si>
    <t>Như năng lực nhân viên ở trên</t>
  </si>
  <si>
    <t>Phải ít nhất là nhân viên bậc 2</t>
  </si>
  <si>
    <t>Phải ít nhất là chuyên viên bậc 3</t>
  </si>
  <si>
    <t>Lãnh đạo tạo ảnh hưởng</t>
  </si>
  <si>
    <t>-</t>
  </si>
  <si>
    <t>Ra quyết định</t>
  </si>
  <si>
    <t>Quản lý hiệu quả công việc</t>
  </si>
  <si>
    <t>Truyền thông</t>
  </si>
  <si>
    <t>Cá nhân</t>
  </si>
  <si>
    <t xml:space="preserve">Lên bậc có 2 phương án: 
</t>
  </si>
  <si>
    <t>Lên cấp / chức danh: phải đánh giá năng lực</t>
  </si>
  <si>
    <t>- PAN1 : chỉ cần lên theo thâm niên</t>
  </si>
  <si>
    <t>Mỗi cấp và chức danh lại có bậc. Việc lên bậc như thế nào phụ thuộc vào chính sách công ty như 2 phương án bên</t>
  </si>
  <si>
    <t>- PAN2 : lên theo năng lực</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</si>
</sst>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quot;$&quot;* #,##0.00_);_(&quot;$&quot;* \(#,##0.00\);_(&quot;$&quot;* &quot;-&quot;??_);_(@_)"/>
    <numFmt numFmtId="43" formatCode="_(* #,##0.00_);_(* \(#,##0.00\);_(* &quot;-&quot;??_);_(@_)"/>
    <numFmt numFmtId="164" formatCode="0.0"/>
    <numFmt numFmtId="166" formatCode="_(* #,##0_);_(* \(#,##0\);_(* &quot;-&quot;??_);_(@_)"/>
    <numFmt numFmtId="167" formatCode="#,##0\ _₫"/>
    <numFmt numFmtId="168" formatCode="_ &quot;\&quot;* #,##0_ ;_ &quot;\&quot;* \-#,##0_ ;_ &quot;\&quot;* &quot;-&quot;_ ;_ @_ "/>
    <numFmt numFmtId="169" formatCode="_ &quot;\&quot;* #,##0.00_ ;_ &quot;\&quot;* \-#,##0.00_ ;_ &quot;\&quot;* &quot;-&quot;??_ ;_ @_ "/>
    <numFmt numFmtId="170" formatCode="_ * #,##0_ ;_ * \-#,##0_ ;_ * &quot;-&quot;_ ;_ @_ "/>
    <numFmt numFmtId="171" formatCode="_ * #,##0.00_ ;_ * \-#,##0.00_ ;_ * &quot;-&quot;??_ ;_ @_ "/>
    <numFmt numFmtId="172" formatCode="\$#,##0\ ;\(\$#,##0\)"/>
    <numFmt numFmtId="173" formatCode="_-* #,##0.00\ _₫_-;\-* #,##0.00\ _₫_-;_-* &quot;-&quot;??\ _₫_-;_-@_-"/>
    <numFmt numFmtId="174" formatCode="_-&quot;£&quot;* #,##0.00_-;\-&quot;£&quot;* #,##0.00_-;_-&quot;£&quot;* &quot;-&quot;??_-;_-@_-"/>
    <numFmt numFmtId="175" formatCode="s\t\a\nd\a\rd"/>
    <numFmt numFmtId="176" formatCode="_([$€-2]* #,##0.00_);_([$€-2]* \(#,##0.00\);_([$€-2]* &quot;-&quot;??_)"/>
    <numFmt numFmtId="177" formatCode="&quot;\&quot;#,##0;[Red]&quot;\&quot;&quot;\&quot;\-#,##0"/>
    <numFmt numFmtId="178" formatCode="&quot;\&quot;#,##0.00;[Red]&quot;\&quot;&quot;\&quot;&quot;\&quot;&quot;\&quot;&quot;\&quot;&quot;\&quot;\-#,##0.00"/>
    <numFmt numFmtId="179" formatCode="&quot;\&quot;#,##0.00;[Red]&quot;\&quot;\-#,##0.00"/>
    <numFmt numFmtId="180" formatCode="&quot;\&quot;#,##0;[Red]&quot;\&quot;\-#,##0"/>
  </numFmts>
  <fonts count="94">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i/>
      <sz val="11"/>
      <color theme="1"/>
      <name val="Calibri"/>
      <family val="2"/>
      <scheme val="minor"/>
    </font>
    <font>
      <b/>
      <sz val="11"/>
      <color rgb="FF006100"/>
      <name val="Calibri"/>
      <family val="2"/>
      <scheme val="minor"/>
    </font>
    <font>
      <b/>
      <sz val="11"/>
      <color rgb="FF9C0006"/>
      <name val="Calibri"/>
      <family val="2"/>
      <scheme val="minor"/>
    </font>
    <font>
      <b/>
      <sz val="11"/>
      <color rgb="FF9C6500"/>
      <name val="Calibri"/>
      <family val="2"/>
      <scheme val="minor"/>
    </font>
    <font>
      <sz val="11"/>
      <color theme="1"/>
      <name val="Calibri"/>
      <family val="2"/>
      <scheme val="minor"/>
    </font>
    <font>
      <sz val="11"/>
      <color theme="0"/>
      <name val="Calibri"/>
      <family val="2"/>
      <scheme val="minor"/>
    </font>
    <font>
      <sz val="11"/>
      <color theme="1"/>
      <name val="Calibri"/>
      <family val="2"/>
      <charset val="163"/>
      <scheme val="minor"/>
    </font>
    <font>
      <b/>
      <sz val="9"/>
      <color indexed="81"/>
      <name val="Tahoma"/>
      <family val="2"/>
    </font>
    <font>
      <sz val="9"/>
      <color indexed="81"/>
      <name val="Tahoma"/>
      <family val="2"/>
    </font>
    <font>
      <b/>
      <sz val="12"/>
      <color theme="1"/>
      <name val="Cambria"/>
      <family val="1"/>
      <charset val="163"/>
      <scheme val="major"/>
    </font>
    <font>
      <sz val="12"/>
      <color theme="1"/>
      <name val="Cambria"/>
      <family val="1"/>
      <charset val="163"/>
      <scheme val="major"/>
    </font>
    <font>
      <i/>
      <sz val="12"/>
      <color theme="1"/>
      <name val="Cambria"/>
      <family val="1"/>
      <charset val="163"/>
      <scheme val="major"/>
    </font>
    <font>
      <b/>
      <sz val="11"/>
      <color theme="1"/>
      <name val="Calibri"/>
      <family val="2"/>
      <charset val="163"/>
      <scheme val="minor"/>
    </font>
    <font>
      <b/>
      <sz val="10"/>
      <color theme="1"/>
      <name val="Calibri"/>
      <family val="2"/>
      <charset val="163"/>
      <scheme val="minor"/>
    </font>
    <font>
      <i/>
      <sz val="11"/>
      <color theme="1"/>
      <name val="Calibri"/>
      <family val="2"/>
      <charset val="163"/>
      <scheme val="minor"/>
    </font>
    <font>
      <sz val="11"/>
      <color theme="0"/>
      <name val="Calibri"/>
      <family val="2"/>
      <charset val="163"/>
      <scheme val="minor"/>
    </font>
    <font>
      <b/>
      <sz val="18"/>
      <color theme="1"/>
      <name val="Calibri"/>
      <family val="2"/>
      <charset val="163"/>
      <scheme val="minor"/>
    </font>
    <font>
      <b/>
      <sz val="8"/>
      <color indexed="9"/>
      <name val="Arial"/>
      <family val="2"/>
      <charset val="163"/>
    </font>
    <font>
      <sz val="8"/>
      <color theme="1"/>
      <name val="Calibri"/>
      <family val="2"/>
      <charset val="163"/>
      <scheme val="minor"/>
    </font>
    <font>
      <sz val="10"/>
      <name val="Arial"/>
      <family val="2"/>
      <charset val="163"/>
    </font>
    <font>
      <b/>
      <sz val="10"/>
      <color indexed="9"/>
      <name val="Arial"/>
      <family val="2"/>
    </font>
    <font>
      <b/>
      <sz val="8"/>
      <color indexed="9"/>
      <name val="Arial"/>
      <family val="2"/>
    </font>
    <font>
      <sz val="8"/>
      <name val="Arial"/>
      <family val="2"/>
      <charset val="163"/>
    </font>
    <font>
      <sz val="8"/>
      <color rgb="FFFF0000"/>
      <name val="Arial"/>
      <family val="2"/>
      <charset val="163"/>
    </font>
    <font>
      <sz val="8"/>
      <color indexed="9"/>
      <name val="Arial"/>
      <family val="2"/>
      <charset val="163"/>
    </font>
    <font>
      <b/>
      <sz val="8"/>
      <name val="Arial"/>
      <family val="2"/>
      <charset val="163"/>
    </font>
    <font>
      <sz val="12"/>
      <name val=".VnTime"/>
      <family val="2"/>
    </font>
    <font>
      <sz val="11"/>
      <color indexed="8"/>
      <name val="ＭＳ Ｐゴシック"/>
      <family val="2"/>
    </font>
    <font>
      <sz val="11"/>
      <color indexed="9"/>
      <name val="ＭＳ Ｐゴシック"/>
      <family val="2"/>
    </font>
    <font>
      <sz val="12"/>
      <name val="±¼¸²Ã¼"/>
      <family val="3"/>
      <charset val="129"/>
    </font>
    <font>
      <sz val="11"/>
      <color rgb="FF9C0006"/>
      <name val="Calibri"/>
      <family val="2"/>
      <charset val="163"/>
      <scheme val="minor"/>
    </font>
    <font>
      <sz val="12"/>
      <name val="µ¸¿òÃ¼"/>
      <family val="3"/>
      <charset val="129"/>
    </font>
    <font>
      <b/>
      <sz val="11"/>
      <color rgb="FFFA7D00"/>
      <name val="Calibri"/>
      <family val="2"/>
      <charset val="163"/>
      <scheme val="minor"/>
    </font>
    <font>
      <b/>
      <sz val="11"/>
      <color theme="0"/>
      <name val="Calibri"/>
      <family val="2"/>
      <charset val="163"/>
      <scheme val="minor"/>
    </font>
    <font>
      <sz val="11"/>
      <color indexed="8"/>
      <name val="Arial"/>
      <family val="2"/>
    </font>
    <font>
      <sz val="10"/>
      <color rgb="FF000000"/>
      <name val="Arial"/>
      <family val="2"/>
      <charset val="163"/>
    </font>
    <font>
      <sz val="10"/>
      <name val="Arial"/>
      <family val="2"/>
    </font>
    <font>
      <sz val="10"/>
      <name val="Times New Roman"/>
      <family val="1"/>
    </font>
    <font>
      <sz val="10"/>
      <name val="Verdana"/>
      <family val="2"/>
    </font>
    <font>
      <b/>
      <sz val="11"/>
      <color indexed="63"/>
      <name val="ＭＳ Ｐゴシック"/>
      <family val="2"/>
    </font>
    <font>
      <sz val="11"/>
      <color indexed="62"/>
      <name val="ＭＳ Ｐゴシック"/>
      <family val="2"/>
    </font>
    <font>
      <b/>
      <sz val="15"/>
      <color indexed="56"/>
      <name val="ＭＳ Ｐゴシック"/>
      <family val="2"/>
    </font>
    <font>
      <b/>
      <sz val="13"/>
      <color indexed="56"/>
      <name val="ＭＳ Ｐゴシック"/>
      <family val="2"/>
    </font>
    <font>
      <b/>
      <sz val="11"/>
      <color indexed="56"/>
      <name val="ＭＳ Ｐゴシック"/>
      <family val="2"/>
    </font>
    <font>
      <i/>
      <sz val="11"/>
      <color rgb="FF7F7F7F"/>
      <name val="Calibri"/>
      <family val="2"/>
      <charset val="163"/>
      <scheme val="minor"/>
    </font>
    <font>
      <sz val="11"/>
      <color rgb="FF006100"/>
      <name val="Calibri"/>
      <family val="2"/>
      <charset val="163"/>
      <scheme val="minor"/>
    </font>
    <font>
      <b/>
      <sz val="12"/>
      <name val="Arial"/>
      <family val="2"/>
    </font>
    <font>
      <b/>
      <sz val="15"/>
      <color theme="3"/>
      <name val="Calibri"/>
      <family val="2"/>
      <charset val="163"/>
      <scheme val="minor"/>
    </font>
    <font>
      <b/>
      <sz val="13"/>
      <color theme="3"/>
      <name val="Calibri"/>
      <family val="2"/>
      <charset val="163"/>
      <scheme val="minor"/>
    </font>
    <font>
      <b/>
      <sz val="11"/>
      <color theme="3"/>
      <name val="Calibri"/>
      <family val="2"/>
      <charset val="163"/>
      <scheme val="minor"/>
    </font>
    <font>
      <u/>
      <sz val="10"/>
      <color indexed="12"/>
      <name val=".VnTime"/>
      <family val="2"/>
    </font>
    <font>
      <u/>
      <sz val="10"/>
      <color indexed="12"/>
      <name val="VNI-Times"/>
      <family val="2"/>
    </font>
    <font>
      <u/>
      <sz val="11"/>
      <color theme="10"/>
      <name val="Calibri"/>
      <family val="2"/>
    </font>
    <font>
      <u/>
      <sz val="10"/>
      <color indexed="12"/>
      <name val="VNI-Times"/>
    </font>
    <font>
      <u/>
      <sz val="10"/>
      <color indexed="12"/>
      <name val="Arial"/>
      <family val="2"/>
    </font>
    <font>
      <u/>
      <sz val="10"/>
      <color theme="10"/>
      <name val="Arial"/>
      <family val="2"/>
    </font>
    <font>
      <u/>
      <sz val="11"/>
      <color indexed="12"/>
      <name val="Calibri"/>
      <family val="2"/>
    </font>
    <font>
      <sz val="11"/>
      <color rgb="FF3F3F76"/>
      <name val="Calibri"/>
      <family val="2"/>
      <charset val="163"/>
      <scheme val="minor"/>
    </font>
    <font>
      <b/>
      <sz val="11"/>
      <color indexed="9"/>
      <name val="ＭＳ Ｐゴシック"/>
      <family val="2"/>
    </font>
    <font>
      <sz val="10"/>
      <name val="MS Sans Serif"/>
      <family val="2"/>
    </font>
    <font>
      <sz val="11"/>
      <color rgb="FFFA7D00"/>
      <name val="Calibri"/>
      <family val="2"/>
      <charset val="163"/>
      <scheme val="minor"/>
    </font>
    <font>
      <sz val="11"/>
      <color rgb="FF9C6500"/>
      <name val="Calibri"/>
      <family val="2"/>
      <charset val="163"/>
      <scheme val="minor"/>
    </font>
    <font>
      <sz val="12"/>
      <color theme="1"/>
      <name val="Calibri"/>
      <family val="2"/>
      <scheme val="minor"/>
    </font>
    <font>
      <sz val="12"/>
      <color theme="1"/>
      <name val="Arial"/>
      <family val="2"/>
    </font>
    <font>
      <sz val="11"/>
      <color theme="1"/>
      <name val="Arial"/>
      <family val="2"/>
      <charset val="163"/>
    </font>
    <font>
      <sz val="11"/>
      <color indexed="8"/>
      <name val="Arial"/>
      <family val="2"/>
      <charset val="163"/>
    </font>
    <font>
      <sz val="12"/>
      <color theme="1"/>
      <name val="Times New Roman"/>
      <family val="2"/>
    </font>
    <font>
      <sz val="11"/>
      <color theme="1"/>
      <name val="Arial"/>
      <family val="2"/>
    </font>
    <font>
      <sz val="11"/>
      <name val="ＭＳ Ｐゴシック"/>
      <family val="2"/>
    </font>
    <font>
      <sz val="14"/>
      <name val="Times New Roman"/>
      <family val="1"/>
      <charset val="163"/>
    </font>
    <font>
      <sz val="10"/>
      <color indexed="22"/>
      <name val="Arial"/>
      <family val="2"/>
      <charset val="163"/>
    </font>
    <font>
      <sz val="11"/>
      <color indexed="52"/>
      <name val="ＭＳ Ｐゴシック"/>
      <family val="2"/>
    </font>
    <font>
      <b/>
      <sz val="11"/>
      <color rgb="FF3F3F3F"/>
      <name val="Calibri"/>
      <family val="2"/>
      <charset val="163"/>
      <scheme val="minor"/>
    </font>
    <font>
      <b/>
      <sz val="18"/>
      <color indexed="56"/>
      <name val="ＭＳ Ｐゴシック"/>
      <family val="2"/>
    </font>
    <font>
      <b/>
      <sz val="11"/>
      <color indexed="52"/>
      <name val="ＭＳ Ｐゴシック"/>
      <family val="2"/>
    </font>
    <font>
      <b/>
      <sz val="18"/>
      <color theme="3"/>
      <name val="Cambria"/>
      <family val="2"/>
      <charset val="163"/>
      <scheme val="major"/>
    </font>
    <font>
      <b/>
      <sz val="11"/>
      <color indexed="8"/>
      <name val="ＭＳ Ｐゴシック"/>
      <family val="2"/>
    </font>
    <font>
      <sz val="11"/>
      <color indexed="17"/>
      <name val="ＭＳ Ｐゴシック"/>
      <family val="2"/>
    </font>
    <font>
      <sz val="11"/>
      <color indexed="60"/>
      <name val="ＭＳ Ｐゴシック"/>
      <family val="2"/>
    </font>
    <font>
      <sz val="11"/>
      <color indexed="10"/>
      <name val="ＭＳ Ｐゴシック"/>
      <family val="2"/>
    </font>
    <font>
      <i/>
      <sz val="11"/>
      <color indexed="23"/>
      <name val="ＭＳ Ｐゴシック"/>
      <family val="2"/>
    </font>
    <font>
      <b/>
      <sz val="10"/>
      <name val="VN AvantGBook"/>
    </font>
    <font>
      <sz val="8"/>
      <name val="VN Helvetica"/>
    </font>
    <font>
      <sz val="11"/>
      <color rgb="FFFF0000"/>
      <name val="Calibri"/>
      <family val="2"/>
      <charset val="163"/>
      <scheme val="minor"/>
    </font>
    <font>
      <sz val="11"/>
      <color indexed="20"/>
      <name val="ＭＳ Ｐゴシック"/>
      <family val="2"/>
    </font>
    <font>
      <sz val="14"/>
      <name val="뼻뮝"/>
      <family val="3"/>
      <charset val="129"/>
    </font>
    <font>
      <sz val="12"/>
      <name val="뼻뮝"/>
      <family val="1"/>
      <charset val="129"/>
    </font>
    <font>
      <sz val="12"/>
      <name val="바탕체"/>
      <family val="1"/>
      <charset val="129"/>
    </font>
    <font>
      <sz val="10"/>
      <name val="굴림체"/>
      <family val="3"/>
      <charset val="129"/>
    </font>
  </fonts>
  <fills count="7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39997558519241921"/>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00CC66"/>
        <bgColor indexed="64"/>
      </patternFill>
    </fill>
    <fill>
      <patternFill patternType="solid">
        <fgColor indexed="23"/>
        <bgColor indexed="64"/>
      </patternFill>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26"/>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dashDotDot">
        <color theme="0" tint="-0.14999847407452621"/>
      </left>
      <right style="dashDotDot">
        <color theme="0" tint="-0.14999847407452621"/>
      </right>
      <top style="dashDotDot">
        <color theme="0" tint="-0.14999847407452621"/>
      </top>
      <bottom style="dashDotDot">
        <color theme="0" tint="-0.14999847407452621"/>
      </bottom>
      <diagonal/>
    </border>
    <border>
      <left style="dashDotDot">
        <color theme="0" tint="-0.14999847407452621"/>
      </left>
      <right/>
      <top/>
      <bottom/>
      <diagonal/>
    </border>
    <border>
      <left style="dashDotDot">
        <color theme="0" tint="-0.14999847407452621"/>
      </left>
      <right style="dashDotDot">
        <color theme="0" tint="-0.14999847407452621"/>
      </right>
      <top style="dashDotDot">
        <color theme="0" tint="-0.14999847407452621"/>
      </top>
      <bottom/>
      <diagonal/>
    </border>
    <border>
      <left style="dashDotDot">
        <color theme="0" tint="-0.14999847407452621"/>
      </left>
      <right style="dashDotDot">
        <color theme="0" tint="-0.14999847407452621"/>
      </right>
      <top/>
      <bottom/>
      <diagonal/>
    </border>
    <border>
      <left style="dashDotDot">
        <color theme="0" tint="-0.14999847407452621"/>
      </left>
      <right style="dashDotDot">
        <color theme="0" tint="-0.14999847407452621"/>
      </right>
      <top/>
      <bottom style="dashDotDot">
        <color theme="0" tint="-0.1499984740745262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medium">
        <color auto="1"/>
      </top>
      <bottom style="medium">
        <color auto="1"/>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212">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43" fontId="9" fillId="0" borderId="0" applyFont="0" applyFill="0" applyBorder="0" applyAlignment="0" applyProtection="0"/>
    <xf numFmtId="0" fontId="11" fillId="0" borderId="0"/>
    <xf numFmtId="0" fontId="9" fillId="0" borderId="0"/>
    <xf numFmtId="0" fontId="31" fillId="0" borderId="0" applyFill="0"/>
    <xf numFmtId="0" fontId="24" fillId="0" borderId="0"/>
    <xf numFmtId="0" fontId="11" fillId="10"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32" fillId="50" borderId="0" applyNumberFormat="0" applyBorder="0" applyAlignment="0" applyProtection="0">
      <alignment vertical="center"/>
    </xf>
    <xf numFmtId="0" fontId="32" fillId="51" borderId="0" applyNumberFormat="0" applyBorder="0" applyAlignment="0" applyProtection="0">
      <alignment vertical="center"/>
    </xf>
    <xf numFmtId="0" fontId="32" fillId="52" borderId="0" applyNumberFormat="0" applyBorder="0" applyAlignment="0" applyProtection="0">
      <alignment vertical="center"/>
    </xf>
    <xf numFmtId="0" fontId="32" fillId="53" borderId="0" applyNumberFormat="0" applyBorder="0" applyAlignment="0" applyProtection="0">
      <alignment vertical="center"/>
    </xf>
    <xf numFmtId="0" fontId="32" fillId="54" borderId="0" applyNumberFormat="0" applyBorder="0" applyAlignment="0" applyProtection="0">
      <alignment vertical="center"/>
    </xf>
    <xf numFmtId="0" fontId="32" fillId="55" borderId="0" applyNumberFormat="0" applyBorder="0" applyAlignment="0" applyProtection="0">
      <alignment vertical="center"/>
    </xf>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32" fillId="56" borderId="0" applyNumberFormat="0" applyBorder="0" applyAlignment="0" applyProtection="0">
      <alignment vertical="center"/>
    </xf>
    <xf numFmtId="0" fontId="32" fillId="57" borderId="0" applyNumberFormat="0" applyBorder="0" applyAlignment="0" applyProtection="0">
      <alignment vertical="center"/>
    </xf>
    <xf numFmtId="0" fontId="32" fillId="58" borderId="0" applyNumberFormat="0" applyBorder="0" applyAlignment="0" applyProtection="0">
      <alignment vertical="center"/>
    </xf>
    <xf numFmtId="0" fontId="32" fillId="53" borderId="0" applyNumberFormat="0" applyBorder="0" applyAlignment="0" applyProtection="0">
      <alignment vertical="center"/>
    </xf>
    <xf numFmtId="0" fontId="32" fillId="56" borderId="0" applyNumberFormat="0" applyBorder="0" applyAlignment="0" applyProtection="0">
      <alignment vertical="center"/>
    </xf>
    <xf numFmtId="0" fontId="32" fillId="59" borderId="0" applyNumberFormat="0" applyBorder="0" applyAlignment="0" applyProtection="0">
      <alignment vertical="center"/>
    </xf>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33" fillId="60" borderId="0" applyNumberFormat="0" applyBorder="0" applyAlignment="0" applyProtection="0">
      <alignment vertical="center"/>
    </xf>
    <xf numFmtId="0" fontId="33" fillId="57" borderId="0" applyNumberFormat="0" applyBorder="0" applyAlignment="0" applyProtection="0">
      <alignment vertical="center"/>
    </xf>
    <xf numFmtId="0" fontId="33" fillId="58" borderId="0" applyNumberFormat="0" applyBorder="0" applyAlignment="0" applyProtection="0">
      <alignment vertical="center"/>
    </xf>
    <xf numFmtId="0" fontId="33" fillId="61" borderId="0" applyNumberFormat="0" applyBorder="0" applyAlignment="0" applyProtection="0">
      <alignment vertical="center"/>
    </xf>
    <xf numFmtId="0" fontId="33" fillId="62" borderId="0" applyNumberFormat="0" applyBorder="0" applyAlignment="0" applyProtection="0">
      <alignment vertical="center"/>
    </xf>
    <xf numFmtId="0" fontId="33" fillId="63" borderId="0" applyNumberFormat="0" applyBorder="0" applyAlignment="0" applyProtection="0">
      <alignment vertical="center"/>
    </xf>
    <xf numFmtId="0" fontId="20" fillId="9" borderId="0" applyNumberFormat="0" applyBorder="0" applyAlignment="0" applyProtection="0"/>
    <xf numFmtId="0" fontId="20" fillId="13" borderId="0" applyNumberFormat="0" applyBorder="0" applyAlignment="0" applyProtection="0"/>
    <xf numFmtId="0" fontId="10" fillId="13" borderId="0" applyNumberFormat="0" applyBorder="0" applyAlignment="0" applyProtection="0"/>
    <xf numFmtId="0" fontId="20" fillId="17" borderId="0" applyNumberFormat="0" applyBorder="0" applyAlignment="0" applyProtection="0"/>
    <xf numFmtId="0" fontId="1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168" fontId="34" fillId="0" borderId="0" applyFont="0" applyFill="0" applyBorder="0" applyAlignment="0" applyProtection="0"/>
    <xf numFmtId="169" fontId="34" fillId="0" borderId="0" applyFont="0" applyFill="0" applyBorder="0" applyAlignment="0" applyProtection="0"/>
    <xf numFmtId="170" fontId="34" fillId="0" borderId="0" applyFont="0" applyFill="0" applyBorder="0" applyAlignment="0" applyProtection="0"/>
    <xf numFmtId="171" fontId="34" fillId="0" borderId="0" applyFont="0" applyFill="0" applyBorder="0" applyAlignment="0" applyProtection="0"/>
    <xf numFmtId="0" fontId="35" fillId="3" borderId="0" applyNumberFormat="0" applyBorder="0" applyAlignment="0" applyProtection="0"/>
    <xf numFmtId="172" fontId="24" fillId="0" borderId="0" applyFont="0" applyFill="0" applyBorder="0" applyAlignment="0" applyProtection="0"/>
    <xf numFmtId="0" fontId="36" fillId="0" borderId="0"/>
    <xf numFmtId="0" fontId="37" fillId="6" borderId="12" applyNumberFormat="0" applyAlignment="0" applyProtection="0"/>
    <xf numFmtId="0" fontId="38" fillId="7" borderId="15" applyNumberFormat="0" applyAlignment="0" applyProtection="0"/>
    <xf numFmtId="173" fontId="11" fillId="0" borderId="0" applyFont="0" applyFill="0" applyBorder="0" applyAlignment="0" applyProtection="0"/>
    <xf numFmtId="173" fontId="9" fillId="0" borderId="0" applyFont="0" applyFill="0" applyBorder="0" applyAlignment="0" applyProtection="0"/>
    <xf numFmtId="43" fontId="24" fillId="0" borderId="0" applyFont="0" applyFill="0" applyBorder="0" applyAlignment="0" applyProtection="0"/>
    <xf numFmtId="43" fontId="11" fillId="0" borderId="0" applyFont="0" applyFill="0" applyBorder="0" applyAlignment="0" applyProtection="0"/>
    <xf numFmtId="173" fontId="39" fillId="0" borderId="0" applyFont="0" applyFill="0" applyBorder="0" applyAlignment="0" applyProtection="0"/>
    <xf numFmtId="43" fontId="40" fillId="0" borderId="0" applyFont="0" applyFill="0" applyBorder="0" applyAlignment="0" applyProtection="0"/>
    <xf numFmtId="43" fontId="9" fillId="0" borderId="0" applyFont="0" applyFill="0" applyBorder="0" applyAlignment="0" applyProtection="0"/>
    <xf numFmtId="173" fontId="39" fillId="0" borderId="0" applyFont="0" applyFill="0" applyBorder="0" applyAlignment="0" applyProtection="0"/>
    <xf numFmtId="43" fontId="24" fillId="0" borderId="0" applyFont="0" applyFill="0" applyBorder="0" applyAlignment="0" applyProtection="0"/>
    <xf numFmtId="43" fontId="41" fillId="0" borderId="0" applyFont="0" applyFill="0" applyBorder="0" applyAlignment="0" applyProtection="0"/>
    <xf numFmtId="43" fontId="42" fillId="0" borderId="0" applyFont="0" applyFill="0" applyBorder="0" applyAlignment="0" applyProtection="0"/>
    <xf numFmtId="3" fontId="41" fillId="0" borderId="0" applyFont="0" applyFill="0" applyBorder="0" applyAlignment="0" applyProtection="0"/>
    <xf numFmtId="174" fontId="41" fillId="0" borderId="0" applyFont="0" applyFill="0" applyBorder="0" applyAlignment="0" applyProtection="0"/>
    <xf numFmtId="44" fontId="43" fillId="0" borderId="0" applyFont="0" applyFill="0" applyBorder="0" applyAlignment="0" applyProtection="0"/>
    <xf numFmtId="172" fontId="41" fillId="0" borderId="0" applyFont="0" applyFill="0" applyBorder="0" applyAlignment="0" applyProtection="0"/>
    <xf numFmtId="0" fontId="41" fillId="0" borderId="0" applyFont="0" applyFill="0" applyBorder="0" applyAlignment="0" applyProtection="0"/>
    <xf numFmtId="175" fontId="24" fillId="0" borderId="0" applyFont="0" applyFill="0" applyBorder="0" applyAlignment="0" applyProtection="0"/>
    <xf numFmtId="0" fontId="44" fillId="64" borderId="30" applyNumberFormat="0" applyAlignment="0" applyProtection="0">
      <alignment vertical="center"/>
    </xf>
    <xf numFmtId="0" fontId="45" fillId="55" borderId="31" applyNumberFormat="0" applyAlignment="0" applyProtection="0">
      <alignment vertical="center"/>
    </xf>
    <xf numFmtId="0" fontId="46" fillId="0" borderId="32" applyNumberFormat="0" applyFill="0" applyAlignment="0" applyProtection="0">
      <alignment vertical="center"/>
    </xf>
    <xf numFmtId="0" fontId="47" fillId="0" borderId="33" applyNumberFormat="0" applyFill="0" applyAlignment="0" applyProtection="0">
      <alignment vertical="center"/>
    </xf>
    <xf numFmtId="0" fontId="48" fillId="0" borderId="34" applyNumberFormat="0" applyFill="0" applyAlignment="0" applyProtection="0">
      <alignment vertical="center"/>
    </xf>
    <xf numFmtId="0" fontId="48" fillId="0" borderId="0" applyNumberFormat="0" applyFill="0" applyBorder="0" applyAlignment="0" applyProtection="0">
      <alignment vertical="center"/>
    </xf>
    <xf numFmtId="176" fontId="43" fillId="0" borderId="0" applyFont="0" applyFill="0" applyBorder="0" applyAlignment="0" applyProtection="0"/>
    <xf numFmtId="176" fontId="43" fillId="0" borderId="0" applyFont="0" applyFill="0" applyBorder="0" applyAlignment="0" applyProtection="0"/>
    <xf numFmtId="176" fontId="43" fillId="0" borderId="0" applyFont="0" applyFill="0" applyBorder="0" applyAlignment="0" applyProtection="0"/>
    <xf numFmtId="176" fontId="43" fillId="0" borderId="0" applyFont="0" applyFill="0" applyBorder="0" applyAlignment="0" applyProtection="0"/>
    <xf numFmtId="0" fontId="49" fillId="0" borderId="0" applyNumberFormat="0" applyFill="0" applyBorder="0" applyAlignment="0" applyProtection="0"/>
    <xf numFmtId="2" fontId="24" fillId="0" borderId="0" applyFont="0" applyFill="0" applyBorder="0" applyAlignment="0" applyProtection="0"/>
    <xf numFmtId="2" fontId="41" fillId="0" borderId="0" applyFont="0" applyFill="0" applyBorder="0" applyAlignment="0" applyProtection="0"/>
    <xf numFmtId="0" fontId="41" fillId="65" borderId="35" applyNumberFormat="0" applyFont="0" applyAlignment="0" applyProtection="0">
      <alignment vertical="center"/>
    </xf>
    <xf numFmtId="0" fontId="50" fillId="2" borderId="0" applyNumberFormat="0" applyBorder="0" applyAlignment="0" applyProtection="0"/>
    <xf numFmtId="0" fontId="51" fillId="0" borderId="36" applyNumberFormat="0" applyAlignment="0" applyProtection="0">
      <alignment horizontal="left" vertical="center"/>
    </xf>
    <xf numFmtId="0" fontId="51" fillId="0" borderId="4">
      <alignment horizontal="left" vertical="center"/>
    </xf>
    <xf numFmtId="0" fontId="52" fillId="0" borderId="9" applyNumberFormat="0" applyFill="0" applyAlignment="0" applyProtection="0"/>
    <xf numFmtId="0" fontId="53" fillId="0" borderId="10" applyNumberFormat="0" applyFill="0" applyAlignment="0" applyProtection="0"/>
    <xf numFmtId="0" fontId="54" fillId="0" borderId="11" applyNumberFormat="0" applyFill="0" applyAlignment="0" applyProtection="0"/>
    <xf numFmtId="0" fontId="54" fillId="0" borderId="0" applyNumberFormat="0" applyFill="0" applyBorder="0" applyAlignment="0" applyProtection="0"/>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60" fillId="0" borderId="0" applyNumberFormat="0" applyFill="0" applyBorder="0" applyAlignment="0" applyProtection="0"/>
    <xf numFmtId="0" fontId="61" fillId="0" borderId="0" applyNumberFormat="0" applyFill="0" applyBorder="0" applyAlignment="0" applyProtection="0">
      <alignment vertical="top"/>
      <protection locked="0"/>
    </xf>
    <xf numFmtId="0" fontId="62" fillId="5" borderId="12" applyNumberFormat="0" applyAlignment="0" applyProtection="0"/>
    <xf numFmtId="0" fontId="63" fillId="66" borderId="37" applyNumberFormat="0" applyAlignment="0" applyProtection="0">
      <alignment vertical="center"/>
    </xf>
    <xf numFmtId="0" fontId="64" fillId="0" borderId="0"/>
    <xf numFmtId="0" fontId="65" fillId="0" borderId="14" applyNumberFormat="0" applyFill="0" applyAlignment="0" applyProtection="0"/>
    <xf numFmtId="0" fontId="66" fillId="4" borderId="0" applyNumberFormat="0" applyBorder="0" applyAlignment="0" applyProtection="0"/>
    <xf numFmtId="0" fontId="33" fillId="67" borderId="0" applyNumberFormat="0" applyBorder="0" applyAlignment="0" applyProtection="0">
      <alignment vertical="center"/>
    </xf>
    <xf numFmtId="0" fontId="33" fillId="68" borderId="0" applyNumberFormat="0" applyBorder="0" applyAlignment="0" applyProtection="0">
      <alignment vertical="center"/>
    </xf>
    <xf numFmtId="0" fontId="33" fillId="69" borderId="0" applyNumberFormat="0" applyBorder="0" applyAlignment="0" applyProtection="0">
      <alignment vertical="center"/>
    </xf>
    <xf numFmtId="0" fontId="33" fillId="61" borderId="0" applyNumberFormat="0" applyBorder="0" applyAlignment="0" applyProtection="0">
      <alignment vertical="center"/>
    </xf>
    <xf numFmtId="0" fontId="33" fillId="62" borderId="0" applyNumberFormat="0" applyBorder="0" applyAlignment="0" applyProtection="0">
      <alignment vertical="center"/>
    </xf>
    <xf numFmtId="0" fontId="33" fillId="70" borderId="0" applyNumberFormat="0" applyBorder="0" applyAlignment="0" applyProtection="0">
      <alignment vertical="center"/>
    </xf>
    <xf numFmtId="0" fontId="11" fillId="0" borderId="0"/>
    <xf numFmtId="0" fontId="41" fillId="0" borderId="0"/>
    <xf numFmtId="0" fontId="67" fillId="0" borderId="0"/>
    <xf numFmtId="0" fontId="24" fillId="0" borderId="0"/>
    <xf numFmtId="0" fontId="68" fillId="0" borderId="0"/>
    <xf numFmtId="0" fontId="68" fillId="0" borderId="0"/>
    <xf numFmtId="0" fontId="24" fillId="0" borderId="0"/>
    <xf numFmtId="0" fontId="69" fillId="0" borderId="0"/>
    <xf numFmtId="0" fontId="69" fillId="0" borderId="0"/>
    <xf numFmtId="0" fontId="41" fillId="0" borderId="0"/>
    <xf numFmtId="0" fontId="24" fillId="0" borderId="0"/>
    <xf numFmtId="0" fontId="24" fillId="0" borderId="0"/>
    <xf numFmtId="0" fontId="41" fillId="0" borderId="0"/>
    <xf numFmtId="0" fontId="70" fillId="0" borderId="0"/>
    <xf numFmtId="0" fontId="11" fillId="0" borderId="0"/>
    <xf numFmtId="0" fontId="41" fillId="0" borderId="0"/>
    <xf numFmtId="0" fontId="24" fillId="0" borderId="0"/>
    <xf numFmtId="0" fontId="71" fillId="0" borderId="0"/>
    <xf numFmtId="0" fontId="9" fillId="0" borderId="0"/>
    <xf numFmtId="0" fontId="72" fillId="0" borderId="0"/>
    <xf numFmtId="0" fontId="39" fillId="0" borderId="0"/>
    <xf numFmtId="0" fontId="9" fillId="0" borderId="0"/>
    <xf numFmtId="0" fontId="72" fillId="0" borderId="0"/>
    <xf numFmtId="0" fontId="24" fillId="0" borderId="0"/>
    <xf numFmtId="0" fontId="41" fillId="0" borderId="0"/>
    <xf numFmtId="0" fontId="24" fillId="0" borderId="0"/>
    <xf numFmtId="0" fontId="41" fillId="0" borderId="0"/>
    <xf numFmtId="0" fontId="41" fillId="0" borderId="0"/>
    <xf numFmtId="0" fontId="41" fillId="0" borderId="0"/>
    <xf numFmtId="0" fontId="41" fillId="0" borderId="0"/>
    <xf numFmtId="0" fontId="41" fillId="0" borderId="0"/>
    <xf numFmtId="0" fontId="39" fillId="0" borderId="0"/>
    <xf numFmtId="0" fontId="67" fillId="0" borderId="0"/>
    <xf numFmtId="0" fontId="41" fillId="0" borderId="0"/>
    <xf numFmtId="0" fontId="9" fillId="0" borderId="0"/>
    <xf numFmtId="0" fontId="39" fillId="0" borderId="0"/>
    <xf numFmtId="0" fontId="24" fillId="0" borderId="0"/>
    <xf numFmtId="0" fontId="11" fillId="0" borderId="0"/>
    <xf numFmtId="0" fontId="41" fillId="0" borderId="0"/>
    <xf numFmtId="0" fontId="41" fillId="0" borderId="0"/>
    <xf numFmtId="0" fontId="24" fillId="0" borderId="0"/>
    <xf numFmtId="0" fontId="40" fillId="0" borderId="0"/>
    <xf numFmtId="0" fontId="9" fillId="0" borderId="0"/>
    <xf numFmtId="0" fontId="73" fillId="0" borderId="0">
      <alignment vertical="center"/>
    </xf>
    <xf numFmtId="0" fontId="11" fillId="0" borderId="0"/>
    <xf numFmtId="0" fontId="41" fillId="0" borderId="0"/>
    <xf numFmtId="0" fontId="9" fillId="0" borderId="0"/>
    <xf numFmtId="0" fontId="11" fillId="0" borderId="0"/>
    <xf numFmtId="0" fontId="74" fillId="0" borderId="0"/>
    <xf numFmtId="175" fontId="24" fillId="0" borderId="0"/>
    <xf numFmtId="0" fontId="41" fillId="0" borderId="0"/>
    <xf numFmtId="175" fontId="75" fillId="0" borderId="0"/>
    <xf numFmtId="0" fontId="11" fillId="8" borderId="16" applyNumberFormat="0" applyFont="0" applyAlignment="0" applyProtection="0"/>
    <xf numFmtId="0" fontId="76" fillId="0" borderId="38" applyNumberFormat="0" applyFill="0" applyAlignment="0" applyProtection="0">
      <alignment vertical="center"/>
    </xf>
    <xf numFmtId="0" fontId="77" fillId="6" borderId="13" applyNumberFormat="0" applyAlignment="0" applyProtection="0"/>
    <xf numFmtId="9" fontId="9" fillId="0" borderId="0" applyFont="0" applyFill="0" applyBorder="0" applyAlignment="0" applyProtection="0"/>
    <xf numFmtId="9" fontId="67" fillId="0" borderId="0" applyFont="0" applyFill="0" applyBorder="0" applyAlignment="0" applyProtection="0"/>
    <xf numFmtId="3" fontId="24" fillId="0" borderId="0" applyFont="0" applyFill="0" applyBorder="0" applyAlignment="0" applyProtection="0"/>
    <xf numFmtId="0" fontId="39" fillId="0" borderId="0"/>
    <xf numFmtId="0" fontId="39" fillId="0" borderId="0" applyFill="0"/>
    <xf numFmtId="0" fontId="78" fillId="0" borderId="0" applyNumberFormat="0" applyFill="0" applyBorder="0" applyAlignment="0" applyProtection="0">
      <alignment vertical="center"/>
    </xf>
    <xf numFmtId="0" fontId="79" fillId="64" borderId="31" applyNumberFormat="0" applyAlignment="0" applyProtection="0">
      <alignment vertical="center"/>
    </xf>
    <xf numFmtId="0" fontId="80" fillId="0" borderId="0" applyNumberFormat="0" applyFill="0" applyBorder="0" applyAlignment="0" applyProtection="0"/>
    <xf numFmtId="0" fontId="81" fillId="0" borderId="39" applyNumberFormat="0" applyFill="0" applyAlignment="0" applyProtection="0">
      <alignment vertical="center"/>
    </xf>
    <xf numFmtId="0" fontId="82" fillId="52" borderId="0" applyNumberFormat="0" applyBorder="0" applyAlignment="0" applyProtection="0">
      <alignment vertical="center"/>
    </xf>
    <xf numFmtId="0" fontId="17" fillId="0" borderId="17" applyNumberFormat="0" applyFill="0" applyAlignment="0" applyProtection="0"/>
    <xf numFmtId="0" fontId="83" fillId="71" borderId="0" applyNumberFormat="0" applyBorder="0" applyAlignment="0" applyProtection="0">
      <alignment vertical="center"/>
    </xf>
    <xf numFmtId="0" fontId="84"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6" fillId="0" borderId="8"/>
    <xf numFmtId="0" fontId="31" fillId="0" borderId="18">
      <alignment horizontal="left" vertical="top"/>
    </xf>
    <xf numFmtId="0" fontId="87" fillId="0" borderId="18">
      <alignment horizontal="left" vertical="center"/>
    </xf>
    <xf numFmtId="0" fontId="88" fillId="0" borderId="0" applyNumberFormat="0" applyFill="0" applyBorder="0" applyAlignment="0" applyProtection="0"/>
    <xf numFmtId="0" fontId="89" fillId="51" borderId="0" applyNumberFormat="0" applyBorder="0" applyAlignment="0" applyProtection="0">
      <alignment vertical="center"/>
    </xf>
    <xf numFmtId="40" fontId="90" fillId="0" borderId="0" applyFont="0" applyFill="0" applyBorder="0" applyAlignment="0" applyProtection="0"/>
    <xf numFmtId="38" fontId="90" fillId="0" borderId="0" applyFont="0" applyFill="0" applyBorder="0" applyAlignment="0" applyProtection="0"/>
    <xf numFmtId="0" fontId="90" fillId="0" borderId="0" applyFont="0" applyFill="0" applyBorder="0" applyAlignment="0" applyProtection="0"/>
    <xf numFmtId="0" fontId="90" fillId="0" borderId="0" applyFont="0" applyFill="0" applyBorder="0" applyAlignment="0" applyProtection="0"/>
    <xf numFmtId="10" fontId="41" fillId="0" borderId="0" applyFont="0" applyFill="0" applyBorder="0" applyAlignment="0" applyProtection="0"/>
    <xf numFmtId="0" fontId="91" fillId="0" borderId="0"/>
    <xf numFmtId="177" fontId="41" fillId="0" borderId="0" applyFont="0" applyFill="0" applyBorder="0" applyAlignment="0" applyProtection="0"/>
    <xf numFmtId="178" fontId="41" fillId="0" borderId="0" applyFont="0" applyFill="0" applyBorder="0" applyAlignment="0" applyProtection="0"/>
    <xf numFmtId="179" fontId="92" fillId="0" borderId="0" applyFont="0" applyFill="0" applyBorder="0" applyAlignment="0" applyProtection="0"/>
    <xf numFmtId="180" fontId="92" fillId="0" borderId="0" applyFont="0" applyFill="0" applyBorder="0" applyAlignment="0" applyProtection="0"/>
    <xf numFmtId="0" fontId="93" fillId="0" borderId="0"/>
  </cellStyleXfs>
  <cellXfs count="306">
    <xf numFmtId="0" fontId="0" fillId="0" borderId="0" xfId="0"/>
    <xf numFmtId="0" fontId="5" fillId="0" borderId="0" xfId="0" applyFont="1"/>
    <xf numFmtId="0" fontId="0" fillId="0" borderId="1" xfId="0" applyBorder="1"/>
    <xf numFmtId="3" fontId="0" fillId="0" borderId="1" xfId="0" applyNumberFormat="1" applyBorder="1"/>
    <xf numFmtId="0" fontId="0" fillId="0" borderId="2" xfId="0" applyBorder="1" applyAlignment="1">
      <alignment horizontal="centerContinuous"/>
    </xf>
    <xf numFmtId="0" fontId="0" fillId="0" borderId="3" xfId="0" applyBorder="1"/>
    <xf numFmtId="0" fontId="0" fillId="0" borderId="6" xfId="0" applyBorder="1"/>
    <xf numFmtId="0" fontId="0" fillId="0" borderId="3" xfId="0" applyBorder="1" applyAlignment="1">
      <alignment horizontal="centerContinuous"/>
    </xf>
    <xf numFmtId="0" fontId="0" fillId="0" borderId="1" xfId="0" applyBorder="1" applyAlignment="1">
      <alignment horizontal="centerContinuous"/>
    </xf>
    <xf numFmtId="0" fontId="0" fillId="0" borderId="4" xfId="0" applyBorder="1" applyAlignment="1">
      <alignment horizontal="centerContinuous"/>
    </xf>
    <xf numFmtId="0" fontId="0" fillId="0" borderId="0" xfId="0" applyAlignment="1">
      <alignment horizontal="centerContinuous"/>
    </xf>
    <xf numFmtId="0" fontId="5" fillId="0" borderId="0" xfId="0" applyFont="1" applyAlignment="1">
      <alignment vertical="center"/>
    </xf>
    <xf numFmtId="0" fontId="4" fillId="0" borderId="0" xfId="0" applyFont="1"/>
    <xf numFmtId="0" fontId="8" fillId="4" borderId="1" xfId="3" applyFont="1" applyBorder="1" applyAlignment="1">
      <alignment horizontal="centerContinuous"/>
    </xf>
    <xf numFmtId="0" fontId="8" fillId="4" borderId="1" xfId="3" applyFont="1" applyBorder="1"/>
    <xf numFmtId="164" fontId="0" fillId="0" borderId="3" xfId="0" applyNumberFormat="1" applyBorder="1" applyAlignment="1">
      <alignment horizontal="center"/>
    </xf>
    <xf numFmtId="164" fontId="0" fillId="0" borderId="0" xfId="0" applyNumberFormat="1" applyAlignment="1">
      <alignment horizontal="center"/>
    </xf>
    <xf numFmtId="0" fontId="0" fillId="0" borderId="2" xfId="0" applyBorder="1" applyAlignment="1">
      <alignment horizontal="left"/>
    </xf>
    <xf numFmtId="0" fontId="0" fillId="0" borderId="3" xfId="0" applyBorder="1" applyAlignment="1">
      <alignment horizontal="left"/>
    </xf>
    <xf numFmtId="0" fontId="0" fillId="0" borderId="7" xfId="0" applyBorder="1" applyAlignment="1">
      <alignment horizontal="left"/>
    </xf>
    <xf numFmtId="0" fontId="0" fillId="0" borderId="5" xfId="0" applyBorder="1" applyAlignment="1">
      <alignment horizontal="left"/>
    </xf>
    <xf numFmtId="0" fontId="8" fillId="4" borderId="1" xfId="3" applyFont="1" applyBorder="1" applyAlignment="1">
      <alignment horizontal="center" vertical="center" wrapText="1"/>
    </xf>
    <xf numFmtId="0" fontId="8" fillId="4" borderId="1" xfId="3" applyFont="1" applyBorder="1" applyAlignment="1">
      <alignment horizontal="center" vertical="center"/>
    </xf>
    <xf numFmtId="0" fontId="7" fillId="3" borderId="1" xfId="2" applyFont="1" applyBorder="1" applyAlignment="1">
      <alignment horizontal="center" vertical="center"/>
    </xf>
    <xf numFmtId="164" fontId="7" fillId="3" borderId="1" xfId="2" applyNumberFormat="1" applyFont="1" applyBorder="1" applyAlignment="1">
      <alignment horizontal="center" vertical="center" wrapText="1"/>
    </xf>
    <xf numFmtId="0" fontId="6" fillId="2" borderId="1" xfId="1" applyFont="1" applyBorder="1" applyAlignment="1">
      <alignment horizontal="center" vertical="center"/>
    </xf>
    <xf numFmtId="164" fontId="6" fillId="2" borderId="1" xfId="1" applyNumberFormat="1" applyFont="1" applyBorder="1" applyAlignment="1">
      <alignment horizontal="center" vertical="center" wrapText="1"/>
    </xf>
    <xf numFmtId="0" fontId="8" fillId="4" borderId="8" xfId="3" applyFont="1" applyBorder="1" applyAlignment="1">
      <alignment horizontal="center" vertical="center" wrapText="1"/>
    </xf>
    <xf numFmtId="0" fontId="8" fillId="4" borderId="6" xfId="3" applyFont="1" applyBorder="1" applyAlignment="1">
      <alignment horizontal="center" vertical="center" wrapText="1"/>
    </xf>
    <xf numFmtId="3" fontId="0" fillId="0" borderId="3" xfId="0" applyNumberFormat="1" applyBorder="1" applyAlignment="1">
      <alignment horizontal="left"/>
    </xf>
    <xf numFmtId="3" fontId="0" fillId="0" borderId="0" xfId="0" applyNumberFormat="1"/>
    <xf numFmtId="3" fontId="7" fillId="3" borderId="1" xfId="2" applyNumberFormat="1" applyFont="1" applyBorder="1" applyAlignment="1">
      <alignment horizontal="center" vertical="center" wrapText="1"/>
    </xf>
    <xf numFmtId="3" fontId="7" fillId="3" borderId="1" xfId="2" applyNumberFormat="1" applyFont="1" applyBorder="1" applyAlignment="1">
      <alignment horizontal="centerContinuous"/>
    </xf>
    <xf numFmtId="3" fontId="7" fillId="3" borderId="1" xfId="2" applyNumberFormat="1" applyFont="1" applyBorder="1"/>
    <xf numFmtId="3" fontId="6" fillId="2" borderId="1" xfId="1" applyNumberFormat="1" applyFont="1" applyBorder="1" applyAlignment="1">
      <alignment horizontal="center" vertical="center" wrapText="1"/>
    </xf>
    <xf numFmtId="3" fontId="6" fillId="2" borderId="1" xfId="1" applyNumberFormat="1" applyFont="1" applyBorder="1" applyAlignment="1">
      <alignment horizontal="centerContinuous"/>
    </xf>
    <xf numFmtId="3" fontId="6" fillId="2" borderId="1" xfId="1" applyNumberFormat="1" applyFont="1" applyBorder="1"/>
    <xf numFmtId="0" fontId="4" fillId="0" borderId="0" xfId="0" applyFont="1" applyAlignment="1">
      <alignment horizontal="centerContinuous"/>
    </xf>
    <xf numFmtId="0" fontId="5" fillId="0" borderId="0" xfId="0" applyFont="1" applyAlignment="1">
      <alignment horizontal="right"/>
    </xf>
    <xf numFmtId="0" fontId="8" fillId="4" borderId="18" xfId="3" applyFont="1" applyBorder="1" applyAlignment="1">
      <alignment horizontal="center" vertical="center" wrapText="1"/>
    </xf>
    <xf numFmtId="0" fontId="8" fillId="4" borderId="2" xfId="3" applyFont="1" applyBorder="1" applyAlignment="1">
      <alignment horizontal="center" vertical="center" wrapText="1"/>
    </xf>
    <xf numFmtId="3" fontId="0" fillId="0" borderId="4" xfId="0" applyNumberFormat="1" applyBorder="1" applyAlignment="1">
      <alignment horizontal="left"/>
    </xf>
    <xf numFmtId="3" fontId="7" fillId="3" borderId="2" xfId="2" applyNumberFormat="1" applyFont="1" applyBorder="1" applyAlignment="1">
      <alignment horizontal="center" vertical="center" wrapText="1"/>
    </xf>
    <xf numFmtId="3" fontId="6" fillId="2" borderId="2" xfId="1"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wrapText="1"/>
    </xf>
    <xf numFmtId="0" fontId="0" fillId="0" borderId="1" xfId="0" applyBorder="1" applyAlignment="1">
      <alignment horizontal="center" vertical="center"/>
    </xf>
    <xf numFmtId="0" fontId="0" fillId="0" borderId="1" xfId="0" applyBorder="1" applyAlignment="1">
      <alignment horizontal="center"/>
    </xf>
    <xf numFmtId="166" fontId="0" fillId="0" borderId="1" xfId="4" applyNumberFormat="1" applyFont="1" applyBorder="1"/>
    <xf numFmtId="0" fontId="0" fillId="0" borderId="0" xfId="0" applyBorder="1"/>
    <xf numFmtId="166" fontId="0" fillId="0" borderId="0" xfId="4" applyNumberFormat="1" applyFont="1" applyBorder="1"/>
    <xf numFmtId="0" fontId="0" fillId="0" borderId="0"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166" fontId="0" fillId="0" borderId="1" xfId="4" applyNumberFormat="1" applyFont="1" applyBorder="1" applyAlignment="1">
      <alignment vertical="center"/>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8" fillId="4" borderId="1" xfId="3" applyFont="1" applyBorder="1" applyAlignment="1">
      <alignment horizontal="center"/>
    </xf>
    <xf numFmtId="0" fontId="8" fillId="4" borderId="2" xfId="3" applyFont="1" applyBorder="1" applyAlignment="1">
      <alignment horizontal="center"/>
    </xf>
    <xf numFmtId="0" fontId="8" fillId="4" borderId="4" xfId="3" applyFont="1" applyBorder="1" applyAlignment="1">
      <alignment horizontal="center"/>
    </xf>
    <xf numFmtId="0" fontId="8" fillId="4" borderId="3" xfId="3" applyFont="1" applyBorder="1" applyAlignment="1">
      <alignment horizontal="center"/>
    </xf>
    <xf numFmtId="3" fontId="6" fillId="2" borderId="1" xfId="1" applyNumberFormat="1" applyFont="1" applyBorder="1" applyAlignment="1">
      <alignment horizontal="center"/>
    </xf>
    <xf numFmtId="3" fontId="6" fillId="2" borderId="2" xfId="1" applyNumberFormat="1" applyFont="1" applyBorder="1" applyAlignment="1">
      <alignment horizontal="center"/>
    </xf>
    <xf numFmtId="3" fontId="6" fillId="2" borderId="4" xfId="1" applyNumberFormat="1" applyFont="1" applyBorder="1" applyAlignment="1">
      <alignment horizontal="center"/>
    </xf>
    <xf numFmtId="3" fontId="6" fillId="2" borderId="3" xfId="1" applyNumberFormat="1" applyFont="1" applyBorder="1" applyAlignment="1">
      <alignment horizontal="center"/>
    </xf>
    <xf numFmtId="3" fontId="7" fillId="3" borderId="2" xfId="2" applyNumberFormat="1" applyFont="1" applyBorder="1" applyAlignment="1">
      <alignment horizontal="center"/>
    </xf>
    <xf numFmtId="3" fontId="7" fillId="3" borderId="4" xfId="2" applyNumberFormat="1" applyFont="1" applyBorder="1" applyAlignment="1">
      <alignment horizontal="center"/>
    </xf>
    <xf numFmtId="3" fontId="7" fillId="3" borderId="3" xfId="2" applyNumberFormat="1" applyFont="1" applyBorder="1" applyAlignment="1">
      <alignment horizontal="center"/>
    </xf>
    <xf numFmtId="3" fontId="0" fillId="0" borderId="2" xfId="0" applyNumberFormat="1" applyBorder="1"/>
    <xf numFmtId="3" fontId="7" fillId="3" borderId="2" xfId="2" applyNumberFormat="1" applyFont="1" applyBorder="1" applyAlignment="1">
      <alignment horizontal="centerContinuous"/>
    </xf>
    <xf numFmtId="3" fontId="7" fillId="3" borderId="2" xfId="2" applyNumberFormat="1" applyFont="1" applyBorder="1"/>
    <xf numFmtId="3" fontId="6" fillId="2" borderId="2" xfId="1" applyNumberFormat="1" applyFont="1" applyBorder="1" applyAlignment="1">
      <alignment horizontal="centerContinuous"/>
    </xf>
    <xf numFmtId="3" fontId="6" fillId="2" borderId="2" xfId="1" applyNumberFormat="1" applyFont="1" applyBorder="1"/>
    <xf numFmtId="3" fontId="7" fillId="3" borderId="1" xfId="2" applyNumberFormat="1" applyFont="1" applyBorder="1" applyAlignment="1">
      <alignment horizontal="left"/>
    </xf>
    <xf numFmtId="0" fontId="8" fillId="4" borderId="1" xfId="3" applyFont="1" applyBorder="1" applyAlignment="1">
      <alignment horizontal="left"/>
    </xf>
    <xf numFmtId="3" fontId="6" fillId="2" borderId="1" xfId="1" applyNumberFormat="1" applyFont="1" applyBorder="1" applyAlignment="1">
      <alignment horizontal="left"/>
    </xf>
    <xf numFmtId="0" fontId="4" fillId="0" borderId="0" xfId="0" applyFont="1" applyAlignment="1">
      <alignment horizontal="center"/>
    </xf>
    <xf numFmtId="0" fontId="11" fillId="33" borderId="1" xfId="5" applyFill="1" applyBorder="1" applyAlignment="1">
      <alignment horizontal="center" vertical="center" wrapText="1"/>
    </xf>
    <xf numFmtId="0" fontId="0" fillId="33" borderId="1" xfId="5" applyFont="1" applyFill="1" applyBorder="1" applyAlignment="1">
      <alignment horizontal="center" vertical="center" wrapText="1"/>
    </xf>
    <xf numFmtId="0" fontId="11" fillId="33" borderId="2" xfId="5" applyFill="1" applyBorder="1" applyAlignment="1">
      <alignment horizontal="center" vertical="center" wrapText="1"/>
    </xf>
    <xf numFmtId="0" fontId="0" fillId="33" borderId="1" xfId="5" applyFont="1" applyFill="1" applyBorder="1" applyAlignment="1">
      <alignment horizontal="center" vertical="center"/>
    </xf>
    <xf numFmtId="0" fontId="0" fillId="33" borderId="2" xfId="5" applyFont="1" applyFill="1" applyBorder="1" applyAlignment="1">
      <alignment horizontal="center" vertical="center" wrapText="1"/>
    </xf>
    <xf numFmtId="0" fontId="11" fillId="33" borderId="3" xfId="5" applyFill="1" applyBorder="1" applyAlignment="1">
      <alignment horizontal="center" vertical="center" wrapText="1"/>
    </xf>
    <xf numFmtId="0" fontId="11" fillId="33" borderId="4" xfId="5" applyFill="1" applyBorder="1" applyAlignment="1">
      <alignment horizontal="center" vertical="center" wrapText="1"/>
    </xf>
    <xf numFmtId="0" fontId="0" fillId="33" borderId="1" xfId="5" applyFont="1" applyFill="1" applyBorder="1" applyAlignment="1">
      <alignment horizontal="left" vertical="center"/>
    </xf>
    <xf numFmtId="0" fontId="11" fillId="33" borderId="3" xfId="5" applyFill="1" applyBorder="1" applyAlignment="1">
      <alignment horizontal="center" vertical="center" wrapText="1"/>
    </xf>
    <xf numFmtId="0" fontId="11" fillId="33" borderId="1" xfId="5" applyFill="1" applyBorder="1" applyAlignment="1">
      <alignment horizontal="center" vertical="center" wrapText="1"/>
    </xf>
    <xf numFmtId="0" fontId="0" fillId="33" borderId="2" xfId="5" applyFont="1" applyFill="1" applyBorder="1" applyAlignment="1">
      <alignment horizontal="left" vertical="center" wrapText="1"/>
    </xf>
    <xf numFmtId="0" fontId="0" fillId="33" borderId="4" xfId="5" applyFont="1" applyFill="1" applyBorder="1" applyAlignment="1">
      <alignment horizontal="left" vertical="center" wrapText="1"/>
    </xf>
    <xf numFmtId="0" fontId="0" fillId="33" borderId="4" xfId="5" applyFont="1" applyFill="1" applyBorder="1" applyAlignment="1">
      <alignment horizontal="center" vertical="center" wrapText="1"/>
    </xf>
    <xf numFmtId="0" fontId="0" fillId="33" borderId="3" xfId="5" applyFont="1" applyFill="1" applyBorder="1" applyAlignment="1">
      <alignment horizontal="center" vertical="center" wrapText="1"/>
    </xf>
    <xf numFmtId="0" fontId="11" fillId="33" borderId="21" xfId="5" applyFill="1" applyBorder="1" applyAlignment="1">
      <alignment horizontal="center" vertical="center" wrapText="1"/>
    </xf>
    <xf numFmtId="0" fontId="11" fillId="33" borderId="22" xfId="5" applyFill="1" applyBorder="1" applyAlignment="1">
      <alignment horizontal="center" vertical="center" wrapText="1"/>
    </xf>
    <xf numFmtId="0" fontId="11" fillId="33" borderId="23" xfId="5" applyFill="1" applyBorder="1" applyAlignment="1">
      <alignment horizontal="center" vertical="center" wrapText="1"/>
    </xf>
    <xf numFmtId="0" fontId="11" fillId="33" borderId="2" xfId="5" applyFill="1" applyBorder="1" applyAlignment="1">
      <alignment horizontal="center" vertical="center" wrapText="1"/>
    </xf>
    <xf numFmtId="0" fontId="0" fillId="33" borderId="8" xfId="5" applyFont="1" applyFill="1" applyBorder="1" applyAlignment="1">
      <alignment horizontal="center" vertical="center" wrapText="1"/>
    </xf>
    <xf numFmtId="0" fontId="11" fillId="33" borderId="7" xfId="5" applyFill="1" applyBorder="1" applyAlignment="1">
      <alignment horizontal="center" vertical="center" wrapText="1"/>
    </xf>
    <xf numFmtId="0" fontId="11" fillId="33" borderId="24" xfId="5" applyFill="1" applyBorder="1" applyAlignment="1">
      <alignment horizontal="center" vertical="center" wrapText="1"/>
    </xf>
    <xf numFmtId="0" fontId="11" fillId="33" borderId="5" xfId="5" applyFill="1" applyBorder="1" applyAlignment="1">
      <alignment horizontal="center" vertical="center" wrapText="1"/>
    </xf>
    <xf numFmtId="9" fontId="11" fillId="33" borderId="1" xfId="5" applyNumberFormat="1" applyFill="1" applyBorder="1" applyAlignment="1">
      <alignment horizontal="center" vertical="center" wrapText="1"/>
    </xf>
    <xf numFmtId="0" fontId="0" fillId="33" borderId="1" xfId="5" applyFont="1" applyFill="1" applyBorder="1" applyAlignment="1">
      <alignment horizontal="center" vertical="center" wrapText="1"/>
    </xf>
    <xf numFmtId="0" fontId="11" fillId="33" borderId="6" xfId="5" applyFill="1" applyBorder="1" applyAlignment="1">
      <alignment horizontal="center" vertical="center" wrapText="1"/>
    </xf>
    <xf numFmtId="10" fontId="11" fillId="33" borderId="1" xfId="5" applyNumberFormat="1" applyFill="1" applyBorder="1" applyAlignment="1">
      <alignment horizontal="center" vertical="center" wrapText="1"/>
    </xf>
    <xf numFmtId="9" fontId="11" fillId="33" borderId="1" xfId="5" applyNumberFormat="1" applyFill="1" applyBorder="1" applyAlignment="1">
      <alignment horizontal="center" vertical="center" wrapText="1"/>
    </xf>
    <xf numFmtId="0" fontId="11" fillId="0" borderId="1" xfId="5" applyBorder="1"/>
    <xf numFmtId="166" fontId="9" fillId="0" borderId="1" xfId="4" applyNumberFormat="1" applyBorder="1"/>
    <xf numFmtId="166" fontId="11" fillId="0" borderId="1" xfId="5" applyNumberFormat="1" applyBorder="1"/>
    <xf numFmtId="2" fontId="11" fillId="0" borderId="1" xfId="5" applyNumberFormat="1" applyBorder="1"/>
    <xf numFmtId="43" fontId="11" fillId="0" borderId="1" xfId="5" applyNumberFormat="1" applyBorder="1"/>
    <xf numFmtId="0" fontId="5" fillId="34" borderId="1" xfId="5" applyFont="1" applyFill="1" applyBorder="1" applyAlignment="1">
      <alignment horizontal="center" vertical="center" wrapText="1"/>
    </xf>
    <xf numFmtId="0" fontId="5" fillId="34" borderId="1" xfId="5" applyFont="1" applyFill="1" applyBorder="1" applyAlignment="1">
      <alignment horizontal="center" vertical="center" wrapText="1"/>
    </xf>
    <xf numFmtId="3" fontId="5" fillId="34" borderId="1" xfId="5" applyNumberFormat="1" applyFont="1" applyFill="1" applyBorder="1"/>
    <xf numFmtId="0" fontId="11" fillId="35" borderId="0" xfId="5" applyFill="1"/>
    <xf numFmtId="0" fontId="14" fillId="35" borderId="0" xfId="6" applyFont="1" applyFill="1" applyAlignment="1">
      <alignment horizontal="center"/>
    </xf>
    <xf numFmtId="0" fontId="15" fillId="35" borderId="0" xfId="6" applyFont="1" applyFill="1"/>
    <xf numFmtId="0" fontId="16" fillId="35" borderId="0" xfId="6" applyFont="1" applyFill="1" applyAlignment="1">
      <alignment horizontal="center"/>
    </xf>
    <xf numFmtId="0" fontId="14" fillId="36" borderId="1" xfId="6" applyFont="1" applyFill="1" applyBorder="1" applyAlignment="1">
      <alignment horizontal="center"/>
    </xf>
    <xf numFmtId="0" fontId="14" fillId="35" borderId="1" xfId="6" applyFont="1" applyFill="1" applyBorder="1" applyAlignment="1">
      <alignment horizontal="left"/>
    </xf>
    <xf numFmtId="0" fontId="14" fillId="35" borderId="1" xfId="6" applyFont="1" applyFill="1" applyBorder="1" applyAlignment="1">
      <alignment horizontal="left"/>
    </xf>
    <xf numFmtId="0" fontId="14" fillId="35" borderId="2" xfId="6" applyFont="1" applyFill="1" applyBorder="1" applyAlignment="1">
      <alignment horizontal="left"/>
    </xf>
    <xf numFmtId="0" fontId="14" fillId="35" borderId="3" xfId="6" applyFont="1" applyFill="1" applyBorder="1" applyAlignment="1">
      <alignment horizontal="left"/>
    </xf>
    <xf numFmtId="0" fontId="16" fillId="35" borderId="2" xfId="6" applyFont="1" applyFill="1" applyBorder="1" applyAlignment="1">
      <alignment horizontal="left" vertical="center" wrapText="1"/>
    </xf>
    <xf numFmtId="0" fontId="16" fillId="35" borderId="4" xfId="6" applyFont="1" applyFill="1" applyBorder="1" applyAlignment="1">
      <alignment horizontal="left" vertical="center" wrapText="1"/>
    </xf>
    <xf numFmtId="0" fontId="16" fillId="35" borderId="3" xfId="6" applyFont="1" applyFill="1" applyBorder="1" applyAlignment="1">
      <alignment horizontal="left" vertical="center" wrapText="1"/>
    </xf>
    <xf numFmtId="0" fontId="14" fillId="35" borderId="1" xfId="6" applyFont="1" applyFill="1" applyBorder="1" applyAlignment="1">
      <alignment horizontal="center" vertical="center"/>
    </xf>
    <xf numFmtId="0" fontId="14" fillId="35" borderId="1" xfId="6" applyFont="1" applyFill="1" applyBorder="1" applyAlignment="1">
      <alignment horizontal="left" vertical="center" wrapText="1"/>
    </xf>
    <xf numFmtId="0" fontId="16" fillId="35" borderId="1" xfId="6" quotePrefix="1" applyFont="1" applyFill="1" applyBorder="1" applyAlignment="1">
      <alignment horizontal="left" vertical="center" wrapText="1"/>
    </xf>
    <xf numFmtId="0" fontId="15" fillId="35" borderId="1" xfId="6" applyFont="1" applyFill="1" applyBorder="1" applyAlignment="1">
      <alignment horizontal="center" vertical="center"/>
    </xf>
    <xf numFmtId="0" fontId="15" fillId="35" borderId="1" xfId="6" applyFont="1" applyFill="1" applyBorder="1" applyAlignment="1">
      <alignment horizontal="left" vertical="center" wrapText="1"/>
    </xf>
    <xf numFmtId="0" fontId="14" fillId="35" borderId="1" xfId="6" applyFont="1" applyFill="1" applyBorder="1" applyAlignment="1">
      <alignment horizontal="left" vertical="center"/>
    </xf>
    <xf numFmtId="0" fontId="16" fillId="35" borderId="1" xfId="6" quotePrefix="1" applyFont="1" applyFill="1" applyBorder="1" applyAlignment="1">
      <alignment horizontal="left" vertical="center" wrapText="1"/>
    </xf>
    <xf numFmtId="0" fontId="14" fillId="36" borderId="2" xfId="6" applyFont="1" applyFill="1" applyBorder="1" applyAlignment="1">
      <alignment horizontal="center"/>
    </xf>
    <xf numFmtId="0" fontId="14" fillId="36" borderId="4" xfId="6" applyFont="1" applyFill="1" applyBorder="1" applyAlignment="1">
      <alignment horizontal="center"/>
    </xf>
    <xf numFmtId="0" fontId="14" fillId="36" borderId="3" xfId="6" applyFont="1" applyFill="1" applyBorder="1" applyAlignment="1">
      <alignment horizontal="center"/>
    </xf>
    <xf numFmtId="0" fontId="15" fillId="35" borderId="1" xfId="6" applyFont="1" applyFill="1" applyBorder="1" applyAlignment="1">
      <alignment horizontal="left"/>
    </xf>
    <xf numFmtId="0" fontId="15" fillId="35" borderId="1" xfId="6" applyFont="1" applyFill="1" applyBorder="1"/>
    <xf numFmtId="0" fontId="16" fillId="35" borderId="1" xfId="6" applyFont="1" applyFill="1" applyBorder="1" applyAlignment="1">
      <alignment horizontal="left" vertical="center" wrapText="1"/>
    </xf>
    <xf numFmtId="0" fontId="15" fillId="35" borderId="0" xfId="6" applyFont="1" applyFill="1" applyAlignment="1">
      <alignment vertical="center"/>
    </xf>
    <xf numFmtId="0" fontId="17" fillId="35" borderId="25" xfId="5" applyFont="1" applyFill="1" applyBorder="1" applyAlignment="1">
      <alignment horizontal="center" vertical="center" textRotation="90"/>
    </xf>
    <xf numFmtId="0" fontId="18" fillId="35" borderId="26" xfId="5" applyFont="1" applyFill="1" applyBorder="1" applyAlignment="1">
      <alignment horizontal="center" vertical="center" wrapText="1"/>
    </xf>
    <xf numFmtId="0" fontId="18" fillId="35" borderId="0" xfId="5" applyFont="1" applyFill="1" applyAlignment="1">
      <alignment horizontal="center" vertical="center" wrapText="1"/>
    </xf>
    <xf numFmtId="0" fontId="19" fillId="35" borderId="0" xfId="5" applyFont="1" applyFill="1"/>
    <xf numFmtId="0" fontId="17" fillId="35" borderId="0" xfId="5" applyFont="1" applyFill="1"/>
    <xf numFmtId="0" fontId="11" fillId="35" borderId="0" xfId="5" applyFill="1" applyAlignment="1">
      <alignment horizontal="center" vertical="center"/>
    </xf>
    <xf numFmtId="0" fontId="11" fillId="35" borderId="24" xfId="5" applyFill="1" applyBorder="1" applyAlignment="1">
      <alignment horizontal="center"/>
    </xf>
    <xf numFmtId="0" fontId="17" fillId="35" borderId="1" xfId="5" applyFont="1" applyFill="1" applyBorder="1" applyAlignment="1">
      <alignment horizontal="center" vertical="center" wrapText="1"/>
    </xf>
    <xf numFmtId="0" fontId="11" fillId="35" borderId="8" xfId="5" applyFill="1" applyBorder="1" applyAlignment="1">
      <alignment horizontal="center" vertical="center" wrapText="1"/>
    </xf>
    <xf numFmtId="0" fontId="11" fillId="35" borderId="8" xfId="5" applyFill="1" applyBorder="1" applyAlignment="1">
      <alignment horizontal="center" wrapText="1"/>
    </xf>
    <xf numFmtId="0" fontId="11" fillId="35" borderId="2" xfId="5" applyFill="1" applyBorder="1" applyAlignment="1">
      <alignment horizontal="center" vertical="center" wrapText="1"/>
    </xf>
    <xf numFmtId="0" fontId="11" fillId="35" borderId="3" xfId="5" applyFill="1" applyBorder="1" applyAlignment="1">
      <alignment horizontal="center" vertical="center" wrapText="1"/>
    </xf>
    <xf numFmtId="0" fontId="11" fillId="35" borderId="2" xfId="5" applyFill="1" applyBorder="1" applyAlignment="1">
      <alignment horizontal="center"/>
    </xf>
    <xf numFmtId="0" fontId="11" fillId="35" borderId="4" xfId="5" applyFill="1" applyBorder="1" applyAlignment="1">
      <alignment horizontal="center"/>
    </xf>
    <xf numFmtId="0" fontId="11" fillId="35" borderId="3" xfId="5" applyFill="1" applyBorder="1" applyAlignment="1">
      <alignment horizontal="center"/>
    </xf>
    <xf numFmtId="0" fontId="11" fillId="35" borderId="8" xfId="5" applyFill="1" applyBorder="1" applyAlignment="1">
      <alignment horizontal="center" vertical="center"/>
    </xf>
    <xf numFmtId="0" fontId="17" fillId="35" borderId="2" xfId="5" applyFont="1" applyFill="1" applyBorder="1" applyAlignment="1">
      <alignment horizontal="center"/>
    </xf>
    <xf numFmtId="0" fontId="17" fillId="35" borderId="4" xfId="5" applyFont="1" applyFill="1" applyBorder="1" applyAlignment="1">
      <alignment horizontal="center"/>
    </xf>
    <xf numFmtId="0" fontId="17" fillId="35" borderId="3" xfId="5" applyFont="1" applyFill="1" applyBorder="1" applyAlignment="1">
      <alignment horizontal="center"/>
    </xf>
    <xf numFmtId="0" fontId="17" fillId="35" borderId="1" xfId="5" applyFont="1" applyFill="1" applyBorder="1" applyAlignment="1">
      <alignment horizontal="center"/>
    </xf>
    <xf numFmtId="0" fontId="17" fillId="35" borderId="1" xfId="5" applyFont="1" applyFill="1" applyBorder="1"/>
    <xf numFmtId="0" fontId="11" fillId="35" borderId="6" xfId="5" applyFill="1" applyBorder="1" applyAlignment="1">
      <alignment horizontal="center" vertical="center" wrapText="1"/>
    </xf>
    <xf numFmtId="0" fontId="11" fillId="35" borderId="6" xfId="5" applyFill="1" applyBorder="1" applyAlignment="1">
      <alignment horizontal="center" wrapText="1"/>
    </xf>
    <xf numFmtId="0" fontId="11" fillId="35" borderId="6" xfId="5" applyFill="1" applyBorder="1" applyAlignment="1">
      <alignment horizontal="center" vertical="center" wrapText="1"/>
    </xf>
    <xf numFmtId="0" fontId="11" fillId="35" borderId="6" xfId="5" applyFill="1" applyBorder="1" applyAlignment="1">
      <alignment horizontal="center" vertical="center"/>
    </xf>
    <xf numFmtId="0" fontId="11" fillId="35" borderId="1" xfId="5" applyFill="1" applyBorder="1" applyAlignment="1">
      <alignment horizontal="center" vertical="center"/>
    </xf>
    <xf numFmtId="0" fontId="11" fillId="35" borderId="6" xfId="5" applyFill="1" applyBorder="1" applyAlignment="1">
      <alignment horizontal="center" vertical="center"/>
    </xf>
    <xf numFmtId="0" fontId="17" fillId="35" borderId="0" xfId="5" applyFont="1" applyFill="1" applyBorder="1" applyAlignment="1">
      <alignment horizontal="center" vertical="center" textRotation="90"/>
    </xf>
    <xf numFmtId="0" fontId="11" fillId="35" borderId="1" xfId="5" applyFill="1" applyBorder="1" applyAlignment="1">
      <alignment horizontal="center"/>
    </xf>
    <xf numFmtId="0" fontId="11" fillId="35" borderId="2" xfId="5" applyFill="1" applyBorder="1" applyAlignment="1">
      <alignment horizontal="center" vertical="center"/>
    </xf>
    <xf numFmtId="0" fontId="11" fillId="35" borderId="4" xfId="5" applyFill="1" applyBorder="1" applyAlignment="1">
      <alignment horizontal="center" vertical="center"/>
    </xf>
    <xf numFmtId="0" fontId="11" fillId="35" borderId="3" xfId="5" applyFill="1" applyBorder="1" applyAlignment="1">
      <alignment horizontal="center" vertical="center"/>
    </xf>
    <xf numFmtId="0" fontId="11" fillId="35" borderId="1" xfId="5" applyFill="1" applyBorder="1" applyAlignment="1">
      <alignment horizontal="left"/>
    </xf>
    <xf numFmtId="0" fontId="11" fillId="35" borderId="1" xfId="5" applyFill="1" applyBorder="1"/>
    <xf numFmtId="0" fontId="11" fillId="35" borderId="1" xfId="5" applyFill="1" applyBorder="1" applyAlignment="1">
      <alignment horizontal="center"/>
    </xf>
    <xf numFmtId="0" fontId="11" fillId="33" borderId="3" xfId="5" applyFill="1" applyBorder="1" applyAlignment="1">
      <alignment horizontal="center"/>
    </xf>
    <xf numFmtId="0" fontId="11" fillId="33" borderId="1" xfId="5" applyFill="1" applyBorder="1" applyAlignment="1">
      <alignment horizontal="center"/>
    </xf>
    <xf numFmtId="0" fontId="11" fillId="37" borderId="1" xfId="5" applyFill="1" applyBorder="1" applyAlignment="1">
      <alignment horizontal="center"/>
    </xf>
    <xf numFmtId="0" fontId="20" fillId="38" borderId="1" xfId="5" applyFont="1" applyFill="1" applyBorder="1" applyAlignment="1">
      <alignment horizontal="center"/>
    </xf>
    <xf numFmtId="0" fontId="11" fillId="39" borderId="1" xfId="5" applyFill="1" applyBorder="1" applyAlignment="1">
      <alignment horizontal="center" vertical="center" wrapText="1"/>
    </xf>
    <xf numFmtId="0" fontId="11" fillId="40" borderId="1" xfId="5" applyFill="1" applyBorder="1" applyAlignment="1">
      <alignment horizontal="center" vertical="center" wrapText="1"/>
    </xf>
    <xf numFmtId="0" fontId="11" fillId="35" borderId="2" xfId="5" applyFill="1" applyBorder="1" applyAlignment="1"/>
    <xf numFmtId="0" fontId="11" fillId="35" borderId="3" xfId="5" applyFill="1" applyBorder="1" applyAlignment="1"/>
    <xf numFmtId="0" fontId="11" fillId="33" borderId="3" xfId="5" applyFill="1" applyBorder="1"/>
    <xf numFmtId="0" fontId="11" fillId="33" borderId="1" xfId="5" applyFill="1" applyBorder="1"/>
    <xf numFmtId="0" fontId="11" fillId="37" borderId="8" xfId="5" applyFill="1" applyBorder="1" applyAlignment="1">
      <alignment horizontal="center" vertical="center" wrapText="1"/>
    </xf>
    <xf numFmtId="0" fontId="20" fillId="37" borderId="8" xfId="5" applyFont="1" applyFill="1" applyBorder="1" applyAlignment="1">
      <alignment horizontal="center" vertical="center" wrapText="1"/>
    </xf>
    <xf numFmtId="9" fontId="20" fillId="38" borderId="21" xfId="5" applyNumberFormat="1" applyFont="1" applyFill="1" applyBorder="1" applyAlignment="1">
      <alignment horizontal="center" vertical="center"/>
    </xf>
    <xf numFmtId="0" fontId="20" fillId="38" borderId="22" xfId="5" applyFont="1" applyFill="1" applyBorder="1" applyAlignment="1">
      <alignment horizontal="center" vertical="center"/>
    </xf>
    <xf numFmtId="0" fontId="20" fillId="38" borderId="23" xfId="5" applyFont="1" applyFill="1" applyBorder="1" applyAlignment="1">
      <alignment horizontal="center" vertical="center"/>
    </xf>
    <xf numFmtId="9" fontId="20" fillId="38" borderId="8" xfId="5" applyNumberFormat="1" applyFont="1" applyFill="1" applyBorder="1" applyAlignment="1">
      <alignment horizontal="center" vertical="center"/>
    </xf>
    <xf numFmtId="9" fontId="20" fillId="38" borderId="23" xfId="5" applyNumberFormat="1" applyFont="1" applyFill="1" applyBorder="1" applyAlignment="1">
      <alignment horizontal="center" vertical="center"/>
    </xf>
    <xf numFmtId="9" fontId="11" fillId="35" borderId="1" xfId="5" applyNumberFormat="1" applyFill="1" applyBorder="1" applyAlignment="1">
      <alignment horizontal="center" vertical="center"/>
    </xf>
    <xf numFmtId="0" fontId="11" fillId="37" borderId="18" xfId="5" applyFill="1" applyBorder="1" applyAlignment="1">
      <alignment horizontal="center" vertical="center" wrapText="1"/>
    </xf>
    <xf numFmtId="0" fontId="20" fillId="37" borderId="18" xfId="5" applyFont="1" applyFill="1" applyBorder="1" applyAlignment="1">
      <alignment horizontal="center" vertical="center" wrapText="1"/>
    </xf>
    <xf numFmtId="0" fontId="20" fillId="38" borderId="19" xfId="5" applyFont="1" applyFill="1" applyBorder="1" applyAlignment="1">
      <alignment horizontal="center" vertical="center"/>
    </xf>
    <xf numFmtId="0" fontId="20" fillId="38" borderId="0" xfId="5" applyFont="1" applyFill="1" applyBorder="1" applyAlignment="1">
      <alignment horizontal="center" vertical="center"/>
    </xf>
    <xf numFmtId="0" fontId="20" fillId="38" borderId="20" xfId="5" applyFont="1" applyFill="1" applyBorder="1" applyAlignment="1">
      <alignment horizontal="center" vertical="center"/>
    </xf>
    <xf numFmtId="0" fontId="20" fillId="38" borderId="18" xfId="5" applyFont="1" applyFill="1" applyBorder="1" applyAlignment="1">
      <alignment horizontal="center" vertical="center"/>
    </xf>
    <xf numFmtId="0" fontId="11" fillId="35" borderId="4" xfId="5" applyFill="1" applyBorder="1" applyAlignment="1"/>
    <xf numFmtId="0" fontId="11" fillId="37" borderId="6" xfId="5" applyFill="1" applyBorder="1" applyAlignment="1">
      <alignment horizontal="center" vertical="center" wrapText="1"/>
    </xf>
    <xf numFmtId="0" fontId="20" fillId="37" borderId="6" xfId="5" applyFont="1" applyFill="1" applyBorder="1" applyAlignment="1">
      <alignment horizontal="center" vertical="center" wrapText="1"/>
    </xf>
    <xf numFmtId="0" fontId="20" fillId="38" borderId="7" xfId="5" applyFont="1" applyFill="1" applyBorder="1" applyAlignment="1">
      <alignment horizontal="center" vertical="center"/>
    </xf>
    <xf numFmtId="0" fontId="20" fillId="38" borderId="24" xfId="5" applyFont="1" applyFill="1" applyBorder="1" applyAlignment="1">
      <alignment horizontal="center" vertical="center"/>
    </xf>
    <xf numFmtId="0" fontId="20" fillId="38" borderId="5" xfId="5" applyFont="1" applyFill="1" applyBorder="1" applyAlignment="1">
      <alignment horizontal="center" vertical="center"/>
    </xf>
    <xf numFmtId="0" fontId="20" fillId="38" borderId="6" xfId="5" applyFont="1" applyFill="1" applyBorder="1" applyAlignment="1">
      <alignment horizontal="center" vertical="center"/>
    </xf>
    <xf numFmtId="0" fontId="17" fillId="35" borderId="27" xfId="5" applyFont="1" applyFill="1" applyBorder="1" applyAlignment="1">
      <alignment horizontal="center" vertical="center" textRotation="90"/>
    </xf>
    <xf numFmtId="0" fontId="17" fillId="35" borderId="28" xfId="5" applyFont="1" applyFill="1" applyBorder="1" applyAlignment="1">
      <alignment horizontal="center" vertical="center" textRotation="90"/>
    </xf>
    <xf numFmtId="0" fontId="20" fillId="38" borderId="26" xfId="5" applyFont="1" applyFill="1" applyBorder="1" applyAlignment="1">
      <alignment horizontal="center" vertical="center" wrapText="1"/>
    </xf>
    <xf numFmtId="0" fontId="20" fillId="38" borderId="0" xfId="5" applyFont="1" applyFill="1" applyAlignment="1">
      <alignment horizontal="center" vertical="center" wrapText="1"/>
    </xf>
    <xf numFmtId="0" fontId="11" fillId="39" borderId="0" xfId="5" applyFill="1" applyAlignment="1">
      <alignment horizontal="center" vertical="center"/>
    </xf>
    <xf numFmtId="0" fontId="11" fillId="40" borderId="0" xfId="5" applyFill="1" applyAlignment="1">
      <alignment horizontal="center"/>
    </xf>
    <xf numFmtId="0" fontId="11" fillId="35" borderId="19" xfId="5" quotePrefix="1" applyFill="1" applyBorder="1" applyAlignment="1">
      <alignment horizontal="center" vertical="center" wrapText="1"/>
    </xf>
    <xf numFmtId="0" fontId="11" fillId="35" borderId="20" xfId="5" quotePrefix="1" applyFill="1" applyBorder="1" applyAlignment="1">
      <alignment horizontal="center" vertical="center" wrapText="1"/>
    </xf>
    <xf numFmtId="0" fontId="21" fillId="35" borderId="0" xfId="5" applyFont="1" applyFill="1" applyAlignment="1">
      <alignment horizontal="center" vertical="center"/>
    </xf>
    <xf numFmtId="0" fontId="20" fillId="38" borderId="0" xfId="5" applyFont="1" applyFill="1"/>
    <xf numFmtId="0" fontId="11" fillId="38" borderId="0" xfId="5" applyFill="1" applyAlignment="1">
      <alignment horizontal="center" vertical="center" wrapText="1"/>
    </xf>
    <xf numFmtId="0" fontId="11" fillId="35" borderId="7" xfId="5" quotePrefix="1" applyFill="1" applyBorder="1" applyAlignment="1">
      <alignment horizontal="center" vertical="center" wrapText="1"/>
    </xf>
    <xf numFmtId="0" fontId="11" fillId="35" borderId="5" xfId="5" quotePrefix="1" applyFill="1" applyBorder="1" applyAlignment="1">
      <alignment horizontal="center" vertical="center" wrapText="1"/>
    </xf>
    <xf numFmtId="0" fontId="11" fillId="41" borderId="0" xfId="5" applyFill="1" applyAlignment="1">
      <alignment horizontal="center" vertical="center" wrapText="1"/>
    </xf>
    <xf numFmtId="0" fontId="11" fillId="37" borderId="0" xfId="5" applyFill="1" applyAlignment="1">
      <alignment horizontal="center" vertical="center" wrapText="1"/>
    </xf>
    <xf numFmtId="0" fontId="11" fillId="34" borderId="0" xfId="5" applyFill="1" applyAlignment="1">
      <alignment horizontal="center" vertical="center" wrapText="1"/>
    </xf>
    <xf numFmtId="0" fontId="11" fillId="37" borderId="0" xfId="5" applyFill="1" applyAlignment="1">
      <alignment horizontal="center"/>
    </xf>
    <xf numFmtId="0" fontId="11" fillId="33" borderId="0" xfId="5" applyFill="1" applyAlignment="1">
      <alignment horizontal="center" vertical="center" wrapText="1"/>
    </xf>
    <xf numFmtId="0" fontId="11" fillId="33" borderId="0" xfId="5" applyFill="1" applyAlignment="1">
      <alignment horizontal="center" wrapText="1"/>
    </xf>
    <xf numFmtId="0" fontId="11" fillId="33" borderId="0" xfId="5" applyFill="1"/>
    <xf numFmtId="0" fontId="17" fillId="35" borderId="0" xfId="5" applyFont="1" applyFill="1" applyAlignment="1">
      <alignment horizontal="center"/>
    </xf>
    <xf numFmtId="0" fontId="17" fillId="35" borderId="29" xfId="5" applyFont="1" applyFill="1" applyBorder="1" applyAlignment="1">
      <alignment horizontal="center" vertical="center" textRotation="90"/>
    </xf>
    <xf numFmtId="0" fontId="11" fillId="42" borderId="0" xfId="5" applyFill="1" applyAlignment="1">
      <alignment horizontal="center" vertical="center"/>
    </xf>
    <xf numFmtId="0" fontId="11" fillId="42" borderId="0" xfId="5" applyFill="1"/>
    <xf numFmtId="0" fontId="11" fillId="43" borderId="0" xfId="5" applyFill="1" applyAlignment="1">
      <alignment horizontal="center" vertical="center"/>
    </xf>
    <xf numFmtId="0" fontId="11" fillId="43" borderId="0" xfId="5" applyFill="1"/>
    <xf numFmtId="0" fontId="11" fillId="44" borderId="0" xfId="5" applyFill="1" applyAlignment="1">
      <alignment horizontal="center" vertical="center"/>
    </xf>
    <xf numFmtId="0" fontId="11" fillId="44" borderId="0" xfId="5" applyFill="1"/>
    <xf numFmtId="0" fontId="11" fillId="45" borderId="0" xfId="5" applyFill="1" applyAlignment="1">
      <alignment horizontal="center" vertical="center"/>
    </xf>
    <xf numFmtId="0" fontId="11" fillId="45" borderId="0" xfId="5" applyFill="1"/>
    <xf numFmtId="0" fontId="11" fillId="46" borderId="0" xfId="5" applyFill="1" applyAlignment="1">
      <alignment horizontal="center"/>
    </xf>
    <xf numFmtId="0" fontId="22" fillId="47" borderId="3" xfId="5" applyFont="1" applyFill="1" applyBorder="1" applyAlignment="1">
      <alignment horizontal="center" vertical="center"/>
    </xf>
    <xf numFmtId="0" fontId="22" fillId="47" borderId="2" xfId="5" applyFont="1" applyFill="1" applyBorder="1" applyAlignment="1">
      <alignment horizontal="center" vertical="center" wrapText="1"/>
    </xf>
    <xf numFmtId="0" fontId="22" fillId="47" borderId="3" xfId="5" applyFont="1" applyFill="1" applyBorder="1" applyAlignment="1">
      <alignment horizontal="center" vertical="center" wrapText="1"/>
    </xf>
    <xf numFmtId="0" fontId="22" fillId="47" borderId="1" xfId="5" applyFont="1" applyFill="1" applyBorder="1" applyAlignment="1">
      <alignment horizontal="center" vertical="center"/>
    </xf>
    <xf numFmtId="0" fontId="23" fillId="35" borderId="0" xfId="5" applyFont="1" applyFill="1"/>
    <xf numFmtId="0" fontId="23" fillId="35" borderId="0" xfId="5" applyFont="1" applyFill="1" applyAlignment="1">
      <alignment horizontal="center" vertical="center"/>
    </xf>
    <xf numFmtId="0" fontId="24" fillId="43" borderId="3" xfId="5" applyFont="1" applyFill="1" applyBorder="1" applyAlignment="1">
      <alignment horizontal="left"/>
    </xf>
    <xf numFmtId="0" fontId="24" fillId="43" borderId="1" xfId="5" applyFont="1" applyFill="1" applyBorder="1" applyAlignment="1">
      <alignment horizontal="left"/>
    </xf>
    <xf numFmtId="0" fontId="24" fillId="43" borderId="23" xfId="5" applyFont="1" applyFill="1" applyBorder="1" applyAlignment="1">
      <alignment horizontal="left"/>
    </xf>
    <xf numFmtId="0" fontId="24" fillId="43" borderId="2" xfId="5" applyFont="1" applyFill="1" applyBorder="1" applyAlignment="1">
      <alignment horizontal="left"/>
    </xf>
    <xf numFmtId="0" fontId="24" fillId="43" borderId="3" xfId="5" applyFont="1" applyFill="1" applyBorder="1" applyAlignment="1">
      <alignment horizontal="left"/>
    </xf>
    <xf numFmtId="0" fontId="25" fillId="48" borderId="1" xfId="5" applyFont="1" applyFill="1" applyBorder="1" applyAlignment="1">
      <alignment horizontal="center" vertical="center" wrapText="1"/>
    </xf>
    <xf numFmtId="0" fontId="25" fillId="48" borderId="2" xfId="5" applyFont="1" applyFill="1" applyBorder="1" applyAlignment="1">
      <alignment horizontal="center" vertical="center" wrapText="1"/>
    </xf>
    <xf numFmtId="0" fontId="25" fillId="48" borderId="4" xfId="5" applyFont="1" applyFill="1" applyBorder="1" applyAlignment="1">
      <alignment horizontal="center" vertical="center" wrapText="1"/>
    </xf>
    <xf numFmtId="0" fontId="25" fillId="48" borderId="3" xfId="5" applyFont="1" applyFill="1" applyBorder="1" applyAlignment="1">
      <alignment horizontal="center" vertical="center" wrapText="1"/>
    </xf>
    <xf numFmtId="0" fontId="26" fillId="48" borderId="1" xfId="5" applyFont="1" applyFill="1" applyBorder="1" applyAlignment="1">
      <alignment horizontal="center" vertical="center" wrapText="1"/>
    </xf>
    <xf numFmtId="0" fontId="22" fillId="48" borderId="1" xfId="5" applyFont="1" applyFill="1" applyBorder="1" applyAlignment="1">
      <alignment horizontal="center" vertical="center"/>
    </xf>
    <xf numFmtId="167" fontId="22" fillId="48" borderId="1" xfId="5" applyNumberFormat="1" applyFont="1" applyFill="1" applyBorder="1" applyAlignment="1">
      <alignment horizontal="center" vertical="center"/>
    </xf>
    <xf numFmtId="0" fontId="27" fillId="0" borderId="23" xfId="5" applyFont="1" applyBorder="1" applyAlignment="1">
      <alignment horizontal="center" vertical="center" wrapText="1"/>
    </xf>
    <xf numFmtId="0" fontId="27" fillId="0" borderId="2" xfId="5" applyFont="1" applyBorder="1" applyAlignment="1">
      <alignment horizontal="left" vertical="center" wrapText="1"/>
    </xf>
    <xf numFmtId="0" fontId="27" fillId="0" borderId="3" xfId="5" applyFont="1" applyBorder="1" applyAlignment="1">
      <alignment horizontal="left" vertical="center" wrapText="1"/>
    </xf>
    <xf numFmtId="0" fontId="27" fillId="0" borderId="1" xfId="5" applyFont="1" applyBorder="1" applyAlignment="1">
      <alignment horizontal="center" vertical="center"/>
    </xf>
    <xf numFmtId="167" fontId="27" fillId="0" borderId="1" xfId="5" applyNumberFormat="1" applyFont="1" applyBorder="1" applyAlignment="1">
      <alignment horizontal="center" vertical="center"/>
    </xf>
    <xf numFmtId="0" fontId="27" fillId="0" borderId="1" xfId="5" applyFont="1" applyBorder="1"/>
    <xf numFmtId="0" fontId="27" fillId="0" borderId="20" xfId="5" applyFont="1" applyBorder="1" applyAlignment="1">
      <alignment horizontal="center" vertical="center" wrapText="1"/>
    </xf>
    <xf numFmtId="0" fontId="27" fillId="0" borderId="8" xfId="5" applyFont="1" applyBorder="1" applyAlignment="1">
      <alignment horizontal="center" vertical="center"/>
    </xf>
    <xf numFmtId="167" fontId="27" fillId="0" borderId="8" xfId="5" applyNumberFormat="1" applyFont="1" applyBorder="1" applyAlignment="1">
      <alignment horizontal="center" vertical="center"/>
    </xf>
    <xf numFmtId="0" fontId="27" fillId="0" borderId="8" xfId="5" applyFont="1" applyBorder="1"/>
    <xf numFmtId="0" fontId="27" fillId="49" borderId="0" xfId="5" applyFont="1" applyFill="1" applyBorder="1"/>
    <xf numFmtId="0" fontId="27" fillId="49" borderId="0" xfId="5" applyFont="1" applyFill="1" applyBorder="1" applyAlignment="1">
      <alignment horizontal="center" vertical="center"/>
    </xf>
    <xf numFmtId="167" fontId="27" fillId="49" borderId="0" xfId="5" applyNumberFormat="1" applyFont="1" applyFill="1" applyBorder="1" applyAlignment="1">
      <alignment horizontal="center" vertical="center"/>
    </xf>
    <xf numFmtId="0" fontId="28" fillId="34" borderId="0" xfId="5" applyFont="1" applyFill="1" applyBorder="1" applyAlignment="1">
      <alignment horizontal="left" vertical="center"/>
    </xf>
    <xf numFmtId="0" fontId="29" fillId="34" borderId="0" xfId="5" applyFont="1" applyFill="1" applyBorder="1" applyAlignment="1">
      <alignment horizontal="center" vertical="center"/>
    </xf>
    <xf numFmtId="167" fontId="29" fillId="34" borderId="0" xfId="5" applyNumberFormat="1" applyFont="1" applyFill="1" applyBorder="1" applyAlignment="1">
      <alignment horizontal="center" vertical="center"/>
    </xf>
    <xf numFmtId="0" fontId="27" fillId="35" borderId="23" xfId="5" applyFont="1" applyFill="1" applyBorder="1" applyAlignment="1">
      <alignment horizontal="center" vertical="center" textRotation="180"/>
    </xf>
    <xf numFmtId="0" fontId="30" fillId="35" borderId="7" xfId="5" applyFont="1" applyFill="1" applyBorder="1" applyAlignment="1"/>
    <xf numFmtId="0" fontId="27" fillId="35" borderId="24" xfId="5" applyFont="1" applyFill="1" applyBorder="1" applyAlignment="1"/>
    <xf numFmtId="0" fontId="27" fillId="35" borderId="24" xfId="5" applyFont="1" applyFill="1" applyBorder="1" applyAlignment="1">
      <alignment horizontal="center" vertical="center"/>
    </xf>
    <xf numFmtId="167" fontId="27" fillId="35" borderId="24" xfId="5" applyNumberFormat="1" applyFont="1" applyFill="1" applyBorder="1" applyAlignment="1">
      <alignment horizontal="center" vertical="center"/>
    </xf>
    <xf numFmtId="0" fontId="27" fillId="35" borderId="20" xfId="5" applyFont="1" applyFill="1" applyBorder="1" applyAlignment="1">
      <alignment horizontal="center" vertical="center" textRotation="180"/>
    </xf>
    <xf numFmtId="0" fontId="27" fillId="35" borderId="7" xfId="5" applyFont="1" applyFill="1" applyBorder="1" applyAlignment="1"/>
    <xf numFmtId="0" fontId="27" fillId="0" borderId="6" xfId="5" applyFont="1" applyBorder="1" applyAlignment="1">
      <alignment horizontal="center" vertical="center"/>
    </xf>
    <xf numFmtId="167" fontId="27" fillId="35" borderId="1" xfId="5" applyNumberFormat="1" applyFont="1" applyFill="1" applyBorder="1" applyAlignment="1">
      <alignment horizontal="center" vertical="center"/>
    </xf>
    <xf numFmtId="0" fontId="27" fillId="0" borderId="7" xfId="5" applyFont="1" applyBorder="1" applyAlignment="1">
      <alignment horizontal="center" vertical="center"/>
    </xf>
    <xf numFmtId="0" fontId="27" fillId="0" borderId="1" xfId="5" applyFont="1" applyBorder="1" applyAlignment="1">
      <alignment horizontal="center" vertical="center" textRotation="180"/>
    </xf>
    <xf numFmtId="0" fontId="27" fillId="0" borderId="6" xfId="5" applyFont="1" applyBorder="1"/>
    <xf numFmtId="0" fontId="27" fillId="0" borderId="2" xfId="5" applyFont="1" applyBorder="1" applyAlignment="1">
      <alignment horizontal="center" vertical="center"/>
    </xf>
    <xf numFmtId="0" fontId="27" fillId="35" borderId="1" xfId="5" applyFont="1" applyFill="1" applyBorder="1" applyAlignment="1">
      <alignment horizontal="center" vertical="center"/>
    </xf>
    <xf numFmtId="0" fontId="27" fillId="35" borderId="2" xfId="5" applyFont="1" applyFill="1" applyBorder="1" applyAlignment="1">
      <alignment horizontal="center" vertical="center"/>
    </xf>
    <xf numFmtId="0" fontId="27" fillId="35" borderId="1" xfId="5" applyFont="1" applyFill="1" applyBorder="1" applyAlignment="1"/>
    <xf numFmtId="0" fontId="30" fillId="0" borderId="2" xfId="5" applyFont="1" applyBorder="1" applyAlignment="1">
      <alignment vertical="center"/>
    </xf>
    <xf numFmtId="0" fontId="30" fillId="0" borderId="3" xfId="5" applyFont="1" applyBorder="1" applyAlignment="1">
      <alignment vertical="center"/>
    </xf>
    <xf numFmtId="0" fontId="22" fillId="48" borderId="1" xfId="5" applyFont="1" applyFill="1" applyBorder="1" applyAlignment="1">
      <alignment horizontal="center" vertical="center" wrapText="1"/>
    </xf>
    <xf numFmtId="0" fontId="22" fillId="48" borderId="2" xfId="5" applyFont="1" applyFill="1" applyBorder="1" applyAlignment="1">
      <alignment horizontal="center" vertical="center" wrapText="1"/>
    </xf>
    <xf numFmtId="0" fontId="22" fillId="48" borderId="4" xfId="5" applyFont="1" applyFill="1" applyBorder="1" applyAlignment="1">
      <alignment horizontal="center" vertical="center" wrapText="1"/>
    </xf>
    <xf numFmtId="0" fontId="22" fillId="48" borderId="3" xfId="5" applyFont="1" applyFill="1" applyBorder="1" applyAlignment="1">
      <alignment horizontal="center" vertical="center" wrapText="1"/>
    </xf>
    <xf numFmtId="0" fontId="27" fillId="0" borderId="2" xfId="5" quotePrefix="1" applyFont="1" applyBorder="1" applyAlignment="1">
      <alignment horizontal="center" vertical="center"/>
    </xf>
    <xf numFmtId="0" fontId="27" fillId="0" borderId="4" xfId="5" quotePrefix="1" applyFont="1" applyBorder="1" applyAlignment="1">
      <alignment horizontal="center" vertical="center"/>
    </xf>
    <xf numFmtId="0" fontId="27" fillId="0" borderId="3" xfId="5" quotePrefix="1" applyFont="1" applyBorder="1" applyAlignment="1">
      <alignment horizontal="center" vertical="center"/>
    </xf>
    <xf numFmtId="0" fontId="27" fillId="0" borderId="2" xfId="5" applyFont="1" applyBorder="1" applyAlignment="1">
      <alignment horizontal="center" vertical="center"/>
    </xf>
    <xf numFmtId="0" fontId="27" fillId="0" borderId="4" xfId="5" applyFont="1" applyBorder="1" applyAlignment="1">
      <alignment horizontal="center" vertical="center"/>
    </xf>
    <xf numFmtId="0" fontId="27" fillId="0" borderId="3" xfId="5" applyFont="1" applyBorder="1" applyAlignment="1">
      <alignment horizontal="center" vertical="center"/>
    </xf>
    <xf numFmtId="0" fontId="27" fillId="0" borderId="2" xfId="5" applyFont="1" applyBorder="1" applyAlignment="1">
      <alignment horizontal="center"/>
    </xf>
    <xf numFmtId="0" fontId="27" fillId="0" borderId="4" xfId="5" applyFont="1" applyBorder="1" applyAlignment="1">
      <alignment horizontal="center"/>
    </xf>
    <xf numFmtId="0" fontId="27" fillId="0" borderId="3" xfId="5" applyFont="1" applyBorder="1" applyAlignment="1">
      <alignment horizontal="center"/>
    </xf>
    <xf numFmtId="0" fontId="27" fillId="0" borderId="1" xfId="5" quotePrefix="1" applyFont="1" applyBorder="1" applyAlignment="1">
      <alignment horizontal="center" vertical="center"/>
    </xf>
    <xf numFmtId="167" fontId="27" fillId="0" borderId="1" xfId="5" quotePrefix="1" applyNumberFormat="1" applyFont="1" applyBorder="1" applyAlignment="1">
      <alignment horizontal="center" vertical="center"/>
    </xf>
    <xf numFmtId="0" fontId="27" fillId="35" borderId="5" xfId="5" applyFont="1" applyFill="1" applyBorder="1" applyAlignment="1">
      <alignment horizontal="center" vertical="center" textRotation="180"/>
    </xf>
    <xf numFmtId="0" fontId="11" fillId="35" borderId="0" xfId="5" applyFill="1" applyAlignment="1"/>
    <xf numFmtId="0" fontId="11" fillId="35" borderId="0" xfId="5" quotePrefix="1" applyFill="1"/>
  </cellXfs>
  <cellStyles count="212">
    <cellStyle name="_Table2_Out_Chi nhan vien 2010" xfId="7"/>
    <cellStyle name="0,0_x000d__x000a_NA_x000d__x000a_" xfId="8"/>
    <cellStyle name="20% - Accent1 2" xfId="9"/>
    <cellStyle name="20% - Accent2 2" xfId="10"/>
    <cellStyle name="20% - Accent3 2" xfId="11"/>
    <cellStyle name="20% - Accent4 2" xfId="12"/>
    <cellStyle name="20% - Accent5 2" xfId="13"/>
    <cellStyle name="20% - Accent6 2" xfId="14"/>
    <cellStyle name="20% - Nhấn1" xfId="15"/>
    <cellStyle name="20% - Nhấn2" xfId="16"/>
    <cellStyle name="20% - Nhấn3" xfId="17"/>
    <cellStyle name="20% - Nhấn4" xfId="18"/>
    <cellStyle name="20% - Nhấn5" xfId="19"/>
    <cellStyle name="20% - Nhấn6" xfId="20"/>
    <cellStyle name="40% - Accent1 2" xfId="21"/>
    <cellStyle name="40% - Accent2 2" xfId="22"/>
    <cellStyle name="40% - Accent3 2" xfId="23"/>
    <cellStyle name="40% - Accent4 2" xfId="24"/>
    <cellStyle name="40% - Accent5 2" xfId="25"/>
    <cellStyle name="40% - Accent6 2" xfId="26"/>
    <cellStyle name="40% - Nhấn1" xfId="27"/>
    <cellStyle name="40% - Nhấn2" xfId="28"/>
    <cellStyle name="40% - Nhấn3" xfId="29"/>
    <cellStyle name="40% - Nhấn4" xfId="30"/>
    <cellStyle name="40% - Nhấn5" xfId="31"/>
    <cellStyle name="40% - Nhấn6" xfId="32"/>
    <cellStyle name="60% - Accent1 2" xfId="33"/>
    <cellStyle name="60% - Accent2 2" xfId="34"/>
    <cellStyle name="60% - Accent3 2" xfId="35"/>
    <cellStyle name="60% - Accent4 2" xfId="36"/>
    <cellStyle name="60% - Accent5 2" xfId="37"/>
    <cellStyle name="60% - Accent6 2" xfId="38"/>
    <cellStyle name="60% - Nhấn1" xfId="39"/>
    <cellStyle name="60% - Nhấn2" xfId="40"/>
    <cellStyle name="60% - Nhấn3" xfId="41"/>
    <cellStyle name="60% - Nhấn4" xfId="42"/>
    <cellStyle name="60% - Nhấn5" xfId="43"/>
    <cellStyle name="60% - Nhấn6" xfId="44"/>
    <cellStyle name="Accent1 2" xfId="45"/>
    <cellStyle name="Accent2 2" xfId="46"/>
    <cellStyle name="Accent2 3" xfId="47"/>
    <cellStyle name="Accent3 2" xfId="48"/>
    <cellStyle name="Accent3 3" xfId="49"/>
    <cellStyle name="Accent4 2" xfId="50"/>
    <cellStyle name="Accent5 2" xfId="51"/>
    <cellStyle name="Accent6 2" xfId="52"/>
    <cellStyle name="ÅëÈ­ [0]_¿ì¹°Åë" xfId="53"/>
    <cellStyle name="ÅëÈ­_¿ì¹°Åë" xfId="54"/>
    <cellStyle name="ÄÞ¸¶ [0]_¿ì¹°Åë" xfId="55"/>
    <cellStyle name="ÄÞ¸¶_¿ì¹°Åë" xfId="56"/>
    <cellStyle name="Bad" xfId="2" builtinId="27"/>
    <cellStyle name="Bad 2" xfId="57"/>
    <cellStyle name="Beløb0" xfId="58"/>
    <cellStyle name="Ç¥ÁØ_´çÃÊ±¸ÀÔ»ý»ê" xfId="59"/>
    <cellStyle name="Calculation 2" xfId="60"/>
    <cellStyle name="Check Cell 2" xfId="61"/>
    <cellStyle name="Comma" xfId="4" builtinId="3"/>
    <cellStyle name="Comma 2" xfId="62"/>
    <cellStyle name="Comma 2 2" xfId="63"/>
    <cellStyle name="Comma 2 3" xfId="64"/>
    <cellStyle name="Comma 3" xfId="65"/>
    <cellStyle name="Comma 3 2" xfId="66"/>
    <cellStyle name="Comma 3 3" xfId="67"/>
    <cellStyle name="Comma 4" xfId="68"/>
    <cellStyle name="Comma 5" xfId="69"/>
    <cellStyle name="Comma 6" xfId="70"/>
    <cellStyle name="Comma 7" xfId="71"/>
    <cellStyle name="Comma 8" xfId="72"/>
    <cellStyle name="Comma0" xfId="73"/>
    <cellStyle name="Currency 2" xfId="74"/>
    <cellStyle name="Currency 3" xfId="75"/>
    <cellStyle name="Currency0" xfId="76"/>
    <cellStyle name="Date" xfId="77"/>
    <cellStyle name="Dato" xfId="78"/>
    <cellStyle name="Đầu ra" xfId="79"/>
    <cellStyle name="Đầu vào" xfId="80"/>
    <cellStyle name="Đề mục 1" xfId="81"/>
    <cellStyle name="Đề mục 2" xfId="82"/>
    <cellStyle name="Đề mục 3" xfId="83"/>
    <cellStyle name="Đề mục 4" xfId="84"/>
    <cellStyle name="Euro" xfId="85"/>
    <cellStyle name="Euro 2" xfId="86"/>
    <cellStyle name="Euro 3" xfId="87"/>
    <cellStyle name="Euro 4" xfId="88"/>
    <cellStyle name="Explanatory Text 2" xfId="89"/>
    <cellStyle name="Fast" xfId="90"/>
    <cellStyle name="Fixed" xfId="91"/>
    <cellStyle name="Ghi chú" xfId="92"/>
    <cellStyle name="Good" xfId="1" builtinId="26"/>
    <cellStyle name="Good 2" xfId="93"/>
    <cellStyle name="Header1" xfId="94"/>
    <cellStyle name="Header2" xfId="95"/>
    <cellStyle name="Heading 1 2" xfId="96"/>
    <cellStyle name="Heading 2 2" xfId="97"/>
    <cellStyle name="Heading 3 2" xfId="98"/>
    <cellStyle name="Heading 4 2" xfId="99"/>
    <cellStyle name="Hyperlink 12" xfId="100"/>
    <cellStyle name="Hyperlink 2" xfId="101"/>
    <cellStyle name="Hyperlink 2 10" xfId="102"/>
    <cellStyle name="Hyperlink 2 11" xfId="103"/>
    <cellStyle name="Hyperlink 2 2" xfId="104"/>
    <cellStyle name="Hyperlink 2 3" xfId="105"/>
    <cellStyle name="Hyperlink 2 4" xfId="106"/>
    <cellStyle name="Hyperlink 2 5" xfId="107"/>
    <cellStyle name="Hyperlink 2 6" xfId="108"/>
    <cellStyle name="Hyperlink 2 7" xfId="109"/>
    <cellStyle name="Hyperlink 2 8" xfId="110"/>
    <cellStyle name="Hyperlink 2 9" xfId="111"/>
    <cellStyle name="Hyperlink 3" xfId="112"/>
    <cellStyle name="Hyperlink 3 2" xfId="113"/>
    <cellStyle name="Hyperlink 4" xfId="114"/>
    <cellStyle name="Hyperlink 5" xfId="115"/>
    <cellStyle name="Input 2" xfId="116"/>
    <cellStyle name="Kiểm tra Ô" xfId="117"/>
    <cellStyle name="Ledger 17 x 11 in" xfId="118"/>
    <cellStyle name="Linked Cell 2" xfId="119"/>
    <cellStyle name="Neutral" xfId="3" builtinId="28"/>
    <cellStyle name="Neutral 2" xfId="120"/>
    <cellStyle name="Nhấn1" xfId="121"/>
    <cellStyle name="Nhấn2" xfId="122"/>
    <cellStyle name="Nhấn3" xfId="123"/>
    <cellStyle name="Nhấn4" xfId="124"/>
    <cellStyle name="Nhấn5" xfId="125"/>
    <cellStyle name="Nhấn6" xfId="126"/>
    <cellStyle name="Normal" xfId="0" builtinId="0"/>
    <cellStyle name="Normal 10" xfId="127"/>
    <cellStyle name="Normal 10 2 2" xfId="5"/>
    <cellStyle name="Normal 11" xfId="128"/>
    <cellStyle name="Normal 12" xfId="129"/>
    <cellStyle name="Normal 13" xfId="130"/>
    <cellStyle name="Normal 14" xfId="131"/>
    <cellStyle name="Normal 14 2" xfId="132"/>
    <cellStyle name="Normal 15" xfId="133"/>
    <cellStyle name="Normal 16" xfId="134"/>
    <cellStyle name="Normal 16 2" xfId="135"/>
    <cellStyle name="Normal 17" xfId="136"/>
    <cellStyle name="Normal 18" xfId="137"/>
    <cellStyle name="Normal 19" xfId="138"/>
    <cellStyle name="Normal 2" xfId="6"/>
    <cellStyle name="Normal 2 10" xfId="139"/>
    <cellStyle name="Normal 2 11" xfId="140"/>
    <cellStyle name="Normal 2 2" xfId="141"/>
    <cellStyle name="Normal 2 2 2" xfId="142"/>
    <cellStyle name="Normal 2 2 3" xfId="143"/>
    <cellStyle name="Normal 2 2 3 2" xfId="144"/>
    <cellStyle name="Normal 2 2 4" xfId="145"/>
    <cellStyle name="Normal 2 3" xfId="146"/>
    <cellStyle name="Normal 2 3 2" xfId="147"/>
    <cellStyle name="Normal 2 3 3" xfId="148"/>
    <cellStyle name="Normal 2 3 5" xfId="149"/>
    <cellStyle name="Normal 2 4" xfId="150"/>
    <cellStyle name="Normal 2 4 2" xfId="151"/>
    <cellStyle name="Normal 2 5" xfId="152"/>
    <cellStyle name="Normal 2 5 2" xfId="153"/>
    <cellStyle name="Normal 2 6" xfId="154"/>
    <cellStyle name="Normal 2 7" xfId="155"/>
    <cellStyle name="Normal 2 8" xfId="156"/>
    <cellStyle name="Normal 2 9" xfId="157"/>
    <cellStyle name="Normal 2_JD Tro ly TGD BDS v1.22.12" xfId="158"/>
    <cellStyle name="Normal 3" xfId="159"/>
    <cellStyle name="Normal 3 2" xfId="160"/>
    <cellStyle name="Normal 3 2 2" xfId="161"/>
    <cellStyle name="Normal 3 3" xfId="162"/>
    <cellStyle name="Normal 3 4" xfId="163"/>
    <cellStyle name="Normal 3 5" xfId="164"/>
    <cellStyle name="Normal 4" xfId="165"/>
    <cellStyle name="Normal 4 2" xfId="166"/>
    <cellStyle name="Normal 4 3" xfId="167"/>
    <cellStyle name="Normal 4 4" xfId="168"/>
    <cellStyle name="Normal 5" xfId="169"/>
    <cellStyle name="Normal 5 2" xfId="170"/>
    <cellStyle name="Normal 6" xfId="171"/>
    <cellStyle name="Normal 6 2" xfId="172"/>
    <cellStyle name="Normal 6 3" xfId="173"/>
    <cellStyle name="Normal 7" xfId="174"/>
    <cellStyle name="Normal 7 2" xfId="175"/>
    <cellStyle name="Normal 8" xfId="176"/>
    <cellStyle name="Normal 8 2" xfId="177"/>
    <cellStyle name="Normal 9" xfId="178"/>
    <cellStyle name="Note 2" xfId="179"/>
    <cellStyle name="Ô Được nối kết" xfId="180"/>
    <cellStyle name="Output 2" xfId="181"/>
    <cellStyle name="Percent 2" xfId="182"/>
    <cellStyle name="Percent 3" xfId="183"/>
    <cellStyle name="Punktum0" xfId="184"/>
    <cellStyle name="Style 1" xfId="185"/>
    <cellStyle name="Style 2" xfId="186"/>
    <cellStyle name="Tiêu đề" xfId="187"/>
    <cellStyle name="Tính toán" xfId="188"/>
    <cellStyle name="Title 2" xfId="189"/>
    <cellStyle name="Tổng" xfId="190"/>
    <cellStyle name="Tốt" xfId="191"/>
    <cellStyle name="Total 2" xfId="192"/>
    <cellStyle name="Trung tính" xfId="193"/>
    <cellStyle name="Văn bản Cảnh báo" xfId="194"/>
    <cellStyle name="Văn bản Giải thích" xfId="195"/>
    <cellStyle name="vnhead2" xfId="196"/>
    <cellStyle name="vntxt1" xfId="197"/>
    <cellStyle name="vntxt2" xfId="198"/>
    <cellStyle name="Warning Text 2" xfId="199"/>
    <cellStyle name="Xấu" xfId="200"/>
    <cellStyle name="똿뗦먛귟 [0.00]_PRODUCT DETAIL Q1" xfId="201"/>
    <cellStyle name="똿뗦먛귟_PRODUCT DETAIL Q1" xfId="202"/>
    <cellStyle name="믅됞 [0.00]_PRODUCT DETAIL Q1" xfId="203"/>
    <cellStyle name="믅됞_PRODUCT DETAIL Q1" xfId="204"/>
    <cellStyle name="백분율_HOBONG" xfId="205"/>
    <cellStyle name="뷭?_BOOKSHIP" xfId="206"/>
    <cellStyle name="콤마 [0]_1202" xfId="207"/>
    <cellStyle name="콤마_1202" xfId="208"/>
    <cellStyle name="통화 [0]_1202" xfId="209"/>
    <cellStyle name="통화_1202" xfId="210"/>
    <cellStyle name="표준_(정보부문)월별인원계획" xfId="2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12</xdr:col>
      <xdr:colOff>121920</xdr:colOff>
      <xdr:row>1</xdr:row>
      <xdr:rowOff>68580</xdr:rowOff>
    </xdr:from>
    <xdr:to>
      <xdr:col>20</xdr:col>
      <xdr:colOff>91440</xdr:colOff>
      <xdr:row>24</xdr:row>
      <xdr:rowOff>7620</xdr:rowOff>
    </xdr:to>
    <xdr:sp macro="" textlink="">
      <xdr:nvSpPr>
        <xdr:cNvPr id="2" name="TextBox 1"/>
        <xdr:cNvSpPr txBox="1"/>
      </xdr:nvSpPr>
      <xdr:spPr>
        <a:xfrm>
          <a:off x="7421880" y="251460"/>
          <a:ext cx="4846320" cy="4145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Calibri (Body)"/>
            </a:rPr>
            <a:t>Bước</a:t>
          </a:r>
          <a:r>
            <a:rPr lang="en-US" sz="1100" baseline="0">
              <a:latin typeface="Calibri (Body)"/>
            </a:rPr>
            <a:t> 1: </a:t>
          </a:r>
          <a:r>
            <a:rPr lang="vi-VN" sz="1100" b="1">
              <a:latin typeface="Calibri (Body)"/>
            </a:rPr>
            <a:t>Xây dựng thang lương P1 </a:t>
          </a:r>
          <a:r>
            <a:rPr lang="vi-VN" sz="1100">
              <a:latin typeface="Calibri (Body)"/>
            </a:rPr>
            <a:t>- lương theo giá trị công việc (nếu dùng P1 để đóng BHXH, chúng ta sẽ gọi lương P1 là lương theo công việc hoặc chức danh). Các bước xây thang P1 như sau:</a:t>
          </a:r>
          <a:br>
            <a:rPr lang="vi-VN" sz="1100">
              <a:latin typeface="Calibri (Body)"/>
            </a:rPr>
          </a:br>
          <a:r>
            <a:rPr lang="vi-VN" sz="1100" b="1">
              <a:latin typeface="Calibri (Body)"/>
            </a:rPr>
            <a:t>- Bước 1:</a:t>
          </a:r>
          <a:r>
            <a:rPr lang="vi-VN" sz="1100">
              <a:latin typeface="Calibri (Body)"/>
            </a:rPr>
            <a:t> Xác định số bậc lương trong thang lương P1.</a:t>
          </a:r>
          <a:br>
            <a:rPr lang="vi-VN" sz="1100">
              <a:latin typeface="Calibri (Body)"/>
            </a:rPr>
          </a:br>
          <a:r>
            <a:rPr lang="vi-VN" sz="1100" b="1">
              <a:latin typeface="Calibri (Body)"/>
            </a:rPr>
            <a:t>- Bước 2:</a:t>
          </a:r>
          <a:r>
            <a:rPr lang="vi-VN" sz="1100">
              <a:latin typeface="Calibri (Body)"/>
            </a:rPr>
            <a:t> Tính lương theo giá trị công việc P1.</a:t>
          </a:r>
          <a:br>
            <a:rPr lang="vi-VN" sz="1100">
              <a:latin typeface="Calibri (Body)"/>
            </a:rPr>
          </a:br>
          <a:r>
            <a:rPr lang="vi-VN" sz="1100" b="1">
              <a:latin typeface="Calibri (Body)"/>
            </a:rPr>
            <a:t>- Bước 3:</a:t>
          </a:r>
          <a:r>
            <a:rPr lang="vi-VN" sz="1100">
              <a:latin typeface="Calibri (Body)"/>
            </a:rPr>
            <a:t> Tính mức lương theo giá trị công việc của từng bậc trong thang lương P1.</a:t>
          </a:r>
          <a:br>
            <a:rPr lang="vi-VN" sz="1100">
              <a:latin typeface="Calibri (Body)"/>
            </a:rPr>
          </a:br>
          <a:r>
            <a:rPr lang="vi-VN" sz="1100">
              <a:latin typeface="Calibri (Body)"/>
            </a:rPr>
            <a:t>+ Nếu P1 cố định (không gắn lương với thâm niên): Mức lương trong từng bậc bằng nhau và cùng bằng bậc 1.</a:t>
          </a:r>
          <a:br>
            <a:rPr lang="vi-VN" sz="1100">
              <a:latin typeface="Calibri (Body)"/>
            </a:rPr>
          </a:br>
          <a:r>
            <a:rPr lang="vi-VN" sz="1100">
              <a:latin typeface="Calibri (Body)"/>
            </a:rPr>
            <a:t>+ Nếu P1 biến đổi (gắn lương với thâm niên): Chúng ta dùng công thức lương theo hệ số lương để xác định mức lương trong từng bậc.</a:t>
          </a:r>
          <a:br>
            <a:rPr lang="vi-VN" sz="1100">
              <a:latin typeface="Calibri (Body)"/>
            </a:rPr>
          </a:br>
          <a:r>
            <a:rPr lang="vi-VN" sz="1100" b="1">
              <a:latin typeface="Calibri (Body)"/>
            </a:rPr>
            <a:t>- Bước 4:</a:t>
          </a:r>
          <a:r>
            <a:rPr lang="vi-VN" sz="1100">
              <a:latin typeface="Calibri (Body)"/>
            </a:rPr>
            <a:t> Xác định mức lương đóng BHXH của từng bậc trong thang lương P1</a:t>
          </a:r>
          <a:br>
            <a:rPr lang="vi-VN" sz="1100">
              <a:latin typeface="Calibri (Body)"/>
            </a:rPr>
          </a:br>
          <a:r>
            <a:rPr lang="vi-VN" sz="1100">
              <a:latin typeface="Calibri (Body)"/>
            </a:rPr>
            <a:t>+ Xác định hệ số lương đóng BHXH.</a:t>
          </a:r>
          <a:br>
            <a:rPr lang="vi-VN" sz="1100">
              <a:latin typeface="Calibri (Body)"/>
            </a:rPr>
          </a:br>
          <a:r>
            <a:rPr lang="vi-VN" sz="1100">
              <a:latin typeface="Calibri (Body)"/>
            </a:rPr>
            <a:t>+ Xác định mức lương tối thiểu vùng.</a:t>
          </a:r>
          <a:br>
            <a:rPr lang="vi-VN" sz="1100">
              <a:latin typeface="Calibri (Body)"/>
            </a:rPr>
          </a:br>
          <a:r>
            <a:rPr lang="vi-VN" sz="1100">
              <a:latin typeface="Calibri (Body)"/>
            </a:rPr>
            <a:t>+ Tính mức lương đóng BHXH của từng bậc = hệ số lương đóng BHXH của bậc đó * mức lương tối thiểu vùng.</a:t>
          </a:r>
          <a:endParaRPr lang="en-US" sz="1100" baseline="0">
            <a:latin typeface="Calibri (Body)"/>
          </a:endParaRPr>
        </a:p>
        <a:p>
          <a:endParaRPr lang="en-US" sz="1100">
            <a:latin typeface="Calibri (Body)"/>
          </a:endParaRPr>
        </a:p>
        <a:p>
          <a:r>
            <a:rPr lang="en-US" sz="1100">
              <a:latin typeface="Calibri (Body)"/>
            </a:rPr>
            <a:t>Bảng</a:t>
          </a:r>
          <a:r>
            <a:rPr lang="en-US" sz="1100" baseline="0">
              <a:latin typeface="Calibri (Body)"/>
            </a:rPr>
            <a:t> bên là tôi làm tắt: Lương bậc sau = lương bậc trước * 110%</a:t>
          </a:r>
        </a:p>
        <a:p>
          <a:endParaRPr lang="en-US" sz="1100" baseline="0">
            <a:latin typeface="Calibri (Body)"/>
          </a:endParaRPr>
        </a:p>
        <a:p>
          <a:r>
            <a:rPr lang="en-US" sz="1100">
              <a:latin typeface="Calibri (Body)"/>
            </a:rPr>
            <a:t>Cách</a:t>
          </a:r>
          <a:r>
            <a:rPr lang="en-US" sz="1100" baseline="0">
              <a:latin typeface="Calibri (Body)"/>
            </a:rPr>
            <a:t> làm đầy đủ: https://blognhansu.net.vn/2024/04/11/cach-xac-dinh-thang-luong-p1-theo-3p/</a:t>
          </a:r>
          <a:endParaRPr lang="en-US" sz="1100">
            <a:latin typeface="Calibri (Body)"/>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434340</xdr:colOff>
      <xdr:row>1</xdr:row>
      <xdr:rowOff>137160</xdr:rowOff>
    </xdr:from>
    <xdr:to>
      <xdr:col>25</xdr:col>
      <xdr:colOff>548640</xdr:colOff>
      <xdr:row>24</xdr:row>
      <xdr:rowOff>68580</xdr:rowOff>
    </xdr:to>
    <xdr:sp macro="" textlink="">
      <xdr:nvSpPr>
        <xdr:cNvPr id="2" name="TextBox 1"/>
        <xdr:cNvSpPr txBox="1"/>
      </xdr:nvSpPr>
      <xdr:spPr>
        <a:xfrm>
          <a:off x="10683240" y="320040"/>
          <a:ext cx="2552700" cy="4137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sz="1100">
              <a:latin typeface="Calibri (Body)"/>
            </a:rPr>
            <a:t>Nếu gắn với thị trường, Lương P2 bậc i = Lương theo thị trường bậc i - lương P1 bậc i. </a:t>
          </a:r>
        </a:p>
        <a:p>
          <a:r>
            <a:rPr lang="vi-VN" sz="1100">
              <a:latin typeface="Calibri (Body)"/>
            </a:rPr>
            <a:t>Nếu dùng P1 + P2 đóng BHXH:</a:t>
          </a:r>
        </a:p>
        <a:p>
          <a:r>
            <a:rPr lang="vi-VN" sz="1100">
              <a:latin typeface="Calibri (Body)"/>
            </a:rPr>
            <a:t>- Nếu không tối ưu theo luật: Lương đóng BHXH = lương P1 + lương P2.</a:t>
          </a:r>
        </a:p>
        <a:p>
          <a:r>
            <a:rPr lang="vi-VN" sz="1100">
              <a:latin typeface="Calibri (Body)"/>
            </a:rPr>
            <a:t>- Nếu tối ưu theo luật: Lương đóng BHXH = Lương P1 + 1 phần lương của P2 (nếu có). Phần lương thừa P2 = thưởng năng lực hoặc tối ưu khác.</a:t>
          </a:r>
        </a:p>
        <a:p>
          <a:r>
            <a:rPr lang="vi-VN" sz="1100">
              <a:latin typeface="Calibri (Body)"/>
            </a:rPr>
            <a:t>Nếu không dùng dùng P2 để đóng BHXH:</a:t>
          </a:r>
        </a:p>
        <a:p>
          <a:r>
            <a:rPr lang="vi-VN" sz="1100">
              <a:latin typeface="Calibri (Body)"/>
            </a:rPr>
            <a:t>- Nếu tối ưu 1 phần: Lương đóng BHXH = lương P1 dùng để đóng BHXH.</a:t>
          </a:r>
        </a:p>
        <a:p>
          <a:r>
            <a:rPr lang="vi-VN" sz="1100">
              <a:latin typeface="Calibri (Body)"/>
            </a:rPr>
            <a:t>- Nếu tối ưu theo luật: Lương đóng BHXH = Phần đóng BHXH. Phần lương thừa P1 + lương P2 = thưởng năng lực hoặc tối ưu khác.</a:t>
          </a:r>
          <a:endParaRPr lang="en-US" sz="1100">
            <a:latin typeface="Calibri (Body)"/>
          </a:endParaRPr>
        </a:p>
        <a:p>
          <a:endParaRPr lang="en-US" sz="1100">
            <a:latin typeface="Calibri (Body)"/>
          </a:endParaRPr>
        </a:p>
        <a:p>
          <a:r>
            <a:rPr lang="en-US" sz="1100">
              <a:latin typeface="Calibri (Body)"/>
            </a:rPr>
            <a:t>Xem thêm:</a:t>
          </a:r>
          <a:r>
            <a:rPr lang="en-US" sz="1100" baseline="0">
              <a:latin typeface="Calibri (Body)"/>
            </a:rPr>
            <a:t> https://blognhansu.net.vn/2021/11/09/xac-dinh-chinh-sach-va-thang-luong-p2-thuc-day-dong-luc-nang-cao-nang-luc//</a:t>
          </a:r>
          <a:endParaRPr lang="en-US" sz="1100">
            <a:latin typeface="Calibri (Body)"/>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121920</xdr:colOff>
      <xdr:row>1</xdr:row>
      <xdr:rowOff>68580</xdr:rowOff>
    </xdr:from>
    <xdr:to>
      <xdr:col>36</xdr:col>
      <xdr:colOff>91440</xdr:colOff>
      <xdr:row>27</xdr:row>
      <xdr:rowOff>7620</xdr:rowOff>
    </xdr:to>
    <xdr:sp macro="" textlink="">
      <xdr:nvSpPr>
        <xdr:cNvPr id="2" name="TextBox 1"/>
        <xdr:cNvSpPr txBox="1"/>
      </xdr:nvSpPr>
      <xdr:spPr>
        <a:xfrm>
          <a:off x="13068300" y="251460"/>
          <a:ext cx="4846320" cy="4693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b="1"/>
            <a:t>Tính thưởng P3.</a:t>
          </a:r>
          <a:r>
            <a:rPr lang="vi-VN"/>
            <a:t> Để xác định xem mỗi bậc của vị trí sẽ nên thưởng bao nhiêu, chúng ta theo nguyên tắc lương cứng - lương mềm. Lươnng cứng là P1 + P2 và lương mềm là thưởng P3. Mỗi 1 vị trí sẽ có tỷ lệ lương cứng : lương mềm khác nhau. Để ra tỷ lệ này, chúng ta có thể tham khảo thị trường hoặc lấy tham chiếu của chính công ty mình. Tức chúng ta thống kê tổng số tiền lương trả cố định cả năm cho vị trí là bao nhiêu, tổng thưởng cho vị trí cả năm có bao nhiêu. Sau đó lấy tổng lương trả cố định : tổng thưởng là ra tỷ lệ lương cứng : lương mềm. Thương thường chúng ta có tỷ lệ theo khối:</a:t>
          </a:r>
          <a:br>
            <a:rPr lang="vi-VN"/>
          </a:br>
          <a:r>
            <a:rPr lang="vi-VN"/>
            <a:t>(1) Hỗ trợ: 70 - 30 hoặc 80 - 20</a:t>
          </a:r>
          <a:br>
            <a:rPr lang="vi-VN"/>
          </a:br>
          <a:r>
            <a:rPr lang="vi-VN"/>
            <a:t>(2) Sản xuất/ kinh doanh: 60 - 40 hoặ 50 - 50 hoặc 40 - 60</a:t>
          </a:r>
          <a:br>
            <a:rPr lang="vi-VN"/>
          </a:br>
          <a:r>
            <a:rPr lang="vi-VN"/>
            <a:t>Giả sử tỷ lệ lương cứng : lương mềm = x : y. Để tính ra thưởng chúng ta sử dụng công thức sau: Thưởng P3 = Lương cứng đang có * y / x.</a:t>
          </a:r>
        </a:p>
        <a:p>
          <a:r>
            <a:rPr lang="vi-VN"/>
            <a:t>Ví dụ: Lương cứng của vị trí A ở bậc 1 là 6 triệu như trên. Vị trí A ở khối hỗ trợ có tỷ lệ 80 : 20. Như vậy thưởng P3 của vị trí tối đa là: 6 triệu * 20 / 80 = 1,5 triệu. Áp dụng tương tự chúng ta sẽ ra mức thưởng tối đa của các bậc tiếp theo.</a:t>
          </a:r>
        </a:p>
        <a:p>
          <a:endParaRPr lang="en-US" sz="1100">
            <a:latin typeface="Calibri (Body)"/>
          </a:endParaRPr>
        </a:p>
        <a:p>
          <a:r>
            <a:rPr lang="en-US" sz="1100">
              <a:latin typeface="Calibri (Body)"/>
            </a:rPr>
            <a:t>Chi</a:t>
          </a:r>
          <a:r>
            <a:rPr lang="en-US" sz="1100" baseline="0">
              <a:latin typeface="Calibri (Body)"/>
            </a:rPr>
            <a:t> tiết: </a:t>
          </a:r>
          <a:r>
            <a:rPr lang="en-US" sz="1100">
              <a:latin typeface="Calibri (Body)"/>
            </a:rPr>
            <a:t>https://blognhansu.net.vn/2023/10/05/cach-va-logic-chia-thuong-p3-the-nao/</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0</xdr:row>
      <xdr:rowOff>104773</xdr:rowOff>
    </xdr:from>
    <xdr:to>
      <xdr:col>9</xdr:col>
      <xdr:colOff>447675</xdr:colOff>
      <xdr:row>85</xdr:row>
      <xdr:rowOff>114299</xdr:rowOff>
    </xdr:to>
    <xdr:sp macro="" textlink="">
      <xdr:nvSpPr>
        <xdr:cNvPr id="2" name="TextBox 1"/>
        <xdr:cNvSpPr txBox="1"/>
      </xdr:nvSpPr>
      <xdr:spPr>
        <a:xfrm>
          <a:off x="123825" y="104773"/>
          <a:ext cx="5878830" cy="15554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b="1">
              <a:effectLst/>
            </a:rPr>
            <a:t>Bạn có nhiệm vụ là CEO/ HRM/ CHRO nhưng bạn băn khoăn những câu hỏi dưới đây?</a:t>
          </a:r>
          <a:endParaRPr lang="en-US" b="1">
            <a:effectLst/>
          </a:endParaRPr>
        </a:p>
        <a:p>
          <a:endParaRPr lang="vi-VN">
            <a:effectLst/>
          </a:endParaRPr>
        </a:p>
        <a:p>
          <a:r>
            <a:rPr lang="vi-VN">
              <a:effectLst/>
            </a:rPr>
            <a:t>Đã bao giờ bạn gặp bài toán này: (1) "Công ty em là công ty hoạt động trong lĩnh vực Chăm sóc khách hàng, hiện có khoảng 500 nhân viên. Định hướng công ty sẽ phát triển nhân sự tăng gấp đôi hoặc hơn nữa.</a:t>
          </a:r>
          <a:endParaRPr lang="en-US">
            <a:effectLst/>
          </a:endParaRPr>
        </a:p>
        <a:p>
          <a:endParaRPr lang="vi-VN">
            <a:effectLst/>
          </a:endParaRPr>
        </a:p>
        <a:p>
          <a:r>
            <a:rPr lang="vi-VN">
              <a:effectLst/>
            </a:rPr>
            <a:t>Anh, chị có tài liệu, kinh nghiệm về định biên nhân sự khối văn phòng, có thể giúp em được không ạ? Với số lượng nhân sự như vậy thì back office (HCNS, QC, CS &amp; A, kế toán, pháp chế, …) cần tăng bao nhiêu nhân sự để đảm bảo hiệu quả công việc. Hoặc cơ cấu nhân sự khối văn phòng như thế nào là tốt nhất ạ?"</a:t>
          </a:r>
          <a:endParaRPr lang="en-US">
            <a:effectLst/>
          </a:endParaRPr>
        </a:p>
        <a:p>
          <a:endParaRPr lang="vi-VN">
            <a:effectLst/>
          </a:endParaRPr>
        </a:p>
        <a:p>
          <a:r>
            <a:rPr lang="vi-VN">
              <a:effectLst/>
            </a:rPr>
            <a:t>Câu hỏi ngắn về định biên nhưng lời giải lại nằm trong tổng thể lớn. </a:t>
          </a:r>
        </a:p>
        <a:p>
          <a:r>
            <a:rPr lang="vi-VN">
              <a:effectLst/>
            </a:rPr>
            <a:t>Một câu hỏi tương tự nhưng góc nhìn khác: (2) "Công ty quy mô nhỏ với lao động khoảng 30-40 người. Công ty mình có các bộ phận như sau:</a:t>
          </a:r>
        </a:p>
        <a:p>
          <a:r>
            <a:rPr lang="vi-VN">
              <a:effectLst/>
            </a:rPr>
            <a:t>- Kế toán: Kế toán nội bộ, kế toán thuế, ngân hàng, và một kế toán trưởng</a:t>
          </a:r>
        </a:p>
        <a:p>
          <a:r>
            <a:rPr lang="vi-VN">
              <a:effectLst/>
            </a:rPr>
            <a:t>- Mua hàng: Bao gồm bộ phận mua hàng trong nước và quốc tế</a:t>
          </a:r>
        </a:p>
        <a:p>
          <a:r>
            <a:rPr lang="vi-VN">
              <a:effectLst/>
            </a:rPr>
            <a:t>- Nhân sự: Hiện tại thì có một mình mình làm</a:t>
          </a:r>
        </a:p>
        <a:p>
          <a:r>
            <a:rPr lang="vi-VN">
              <a:effectLst/>
            </a:rPr>
            <a:t>Kho: kế toán kho kiêm thủ kho</a:t>
          </a:r>
        </a:p>
        <a:p>
          <a:r>
            <a:rPr lang="vi-VN">
              <a:effectLst/>
            </a:rPr>
            <a:t>- Kỹ thuật: admin Kỹ thuật, trưởng bộ phận và kỹ thuật viên</a:t>
          </a:r>
        </a:p>
        <a:p>
          <a:r>
            <a:rPr lang="vi-VN">
              <a:effectLst/>
            </a:rPr>
            <a:t>- Đội ngũ kinh doanh</a:t>
          </a:r>
          <a:endParaRPr lang="en-US">
            <a:effectLst/>
          </a:endParaRPr>
        </a:p>
        <a:p>
          <a:endParaRPr lang="vi-VN">
            <a:effectLst/>
          </a:endParaRPr>
        </a:p>
        <a:p>
          <a:r>
            <a:rPr lang="vi-VN">
              <a:effectLst/>
            </a:rPr>
            <a:t>Mọi người cho mình biết để làm một hồ sơ đề xuất tăng lương mình cần chuẩn bị những j?</a:t>
          </a:r>
        </a:p>
        <a:p>
          <a:r>
            <a:rPr lang="vi-VN">
              <a:effectLst/>
            </a:rPr>
            <a:t>Làm sao để xây dựng khung bậc lương đánh giá đúng năng lực và chế độ tốt đủ giữ chân người lao động?"</a:t>
          </a:r>
          <a:endParaRPr lang="en-US">
            <a:effectLst/>
          </a:endParaRPr>
        </a:p>
        <a:p>
          <a:endParaRPr lang="vi-VN">
            <a:effectLst/>
          </a:endParaRPr>
        </a:p>
        <a:p>
          <a:r>
            <a:rPr lang="vi-VN">
              <a:effectLst/>
            </a:rPr>
            <a:t>Câu hỏi này là về xây thang lương và chính sách lương.</a:t>
          </a:r>
          <a:endParaRPr lang="en-US">
            <a:effectLst/>
          </a:endParaRPr>
        </a:p>
        <a:p>
          <a:endParaRPr lang="vi-VN">
            <a:effectLst/>
          </a:endParaRPr>
        </a:p>
        <a:p>
          <a:r>
            <a:rPr lang="vi-VN">
              <a:effectLst/>
            </a:rPr>
            <a:t>Để giải bài toán (1) cần giải (2). Để giải (2) lại phải đi giải tiếp về cơ cấu... Nói chung là khá nhiều. Những công việc này là xây dựng hệ thống quản trị nhân sự. Cái lõi chính là hệ thống lương 3P. ĐÂY LÀ BÀI TOÁN NHỮNG AI CÓ NHIỆM VỤ LÀ HRM/ CHRO CẦN PHẢI GIẢI.</a:t>
          </a:r>
          <a:endParaRPr lang="en-US">
            <a:effectLst/>
          </a:endParaRPr>
        </a:p>
        <a:p>
          <a:endParaRPr lang="vi-VN">
            <a:effectLst/>
          </a:endParaRPr>
        </a:p>
        <a:p>
          <a:r>
            <a:rPr lang="vi-VN">
              <a:effectLst/>
            </a:rPr>
            <a:t>Nếu gặp các bài toán tương tự, thân mời Anh chị em cùng tham gia Khóa học “3ps – Kỹ thuật triển khai và xây dựng hệ thống lương” – p13 online</a:t>
          </a:r>
          <a:endParaRPr lang="en-US">
            <a:effectLst/>
          </a:endParaRPr>
        </a:p>
        <a:p>
          <a:endParaRPr lang="vi-VN">
            <a:effectLst/>
          </a:endParaRPr>
        </a:p>
        <a:p>
          <a:r>
            <a:rPr lang="vi-VN">
              <a:effectLst/>
            </a:rPr>
            <a:t>Lớp sẽ học theo phương pháp “TỪNG BƯỚC MỘT”: Phù hợp với khả năng từng người. Nội dung khóa học bao gồm lý thuyết và hướng dẫn thực hành Hệ thống lương 3P trên file mẫu theo mô hình học viên tự chọn. Tham gia lớp học sẽ giống như được tham gia các buổi tư vấn của HLV. Điểm nữa là khi tình huống diễn ra, HLV sẽ dừng tình huống và chia sẻ lý thuyết cũng như kinh nghiệm tại sao lại làm vậy.</a:t>
          </a:r>
          <a:endParaRPr lang="en-US">
            <a:effectLst/>
          </a:endParaRPr>
        </a:p>
        <a:p>
          <a:endParaRPr lang="vi-VN">
            <a:effectLst/>
          </a:endParaRPr>
        </a:p>
        <a:p>
          <a:r>
            <a:rPr lang="vi-VN">
              <a:effectLst/>
            </a:rPr>
            <a:t>I. Thông tin về khóa học: </a:t>
          </a:r>
        </a:p>
        <a:p>
          <a:r>
            <a:rPr lang="vi-VN">
              <a:effectLst/>
            </a:rPr>
            <a:t>- Chi tiết: </a:t>
          </a:r>
          <a:r>
            <a:rPr lang="vi-VN">
              <a:effectLst/>
              <a:hlinkClick xmlns:r="http://schemas.openxmlformats.org/officeDocument/2006/relationships" r:id=""/>
            </a:rPr>
            <a:t>http://daotaonhansu.net/3ps-ky-thuat-trien-khai-va-xay-dung/</a:t>
          </a:r>
          <a:endParaRPr lang="vi-VN">
            <a:effectLst/>
          </a:endParaRPr>
        </a:p>
        <a:p>
          <a:r>
            <a:rPr lang="vi-VN">
              <a:effectLst/>
            </a:rPr>
            <a:t>– Thời lượng: 22 buổi online trên phần mềm Zoom</a:t>
          </a:r>
        </a:p>
        <a:p>
          <a:r>
            <a:rPr lang="vi-VN">
              <a:effectLst/>
            </a:rPr>
            <a:t>– Thời gian: 19h15 – 21h15. Tối thứ 4 và thứ 6 hàng tuần.</a:t>
          </a:r>
        </a:p>
        <a:p>
          <a:endParaRPr lang="vi-VN">
            <a:effectLst/>
          </a:endParaRPr>
        </a:p>
        <a:p>
          <a:r>
            <a:rPr lang="vi-VN">
              <a:effectLst/>
            </a:rPr>
            <a:t>HLV: Th.s Nguyễn Hùng Cường - Chuyên gia tư vấn tái tạo Hệ thống QTNS/Admin Group HrShare/ Giám đốc Công ty TNHH Quản trị tri thức Nhân sự KC24 (</a:t>
          </a:r>
          <a:r>
            <a:rPr lang="vi-VN">
              <a:effectLst/>
              <a:hlinkClick xmlns:r="http://schemas.openxmlformats.org/officeDocument/2006/relationships" r:id=""/>
            </a:rPr>
            <a:t>https://blognhansu.net.vn/gioi-thieu</a:t>
          </a:r>
          <a:r>
            <a:rPr lang="vi-VN">
              <a:effectLst/>
            </a:rPr>
            <a:t>)</a:t>
          </a:r>
          <a:endParaRPr lang="en-US">
            <a:effectLst/>
          </a:endParaRPr>
        </a:p>
        <a:p>
          <a:endParaRPr lang="vi-VN">
            <a:effectLst/>
          </a:endParaRPr>
        </a:p>
        <a:p>
          <a:r>
            <a:rPr lang="vi-VN">
              <a:effectLst/>
            </a:rPr>
            <a:t>Điểm đặc biệt của lớp:</a:t>
          </a:r>
        </a:p>
        <a:p>
          <a:r>
            <a:rPr lang="vi-VN">
              <a:effectLst/>
            </a:rPr>
            <a:t>- Học viên thực hành xây dựng và triển khai hệ thống lương 3P trên tình huống công ty giả định do học viên đóng vai CEO lựa chọn.</a:t>
          </a:r>
        </a:p>
        <a:p>
          <a:r>
            <a:rPr lang="vi-VN">
              <a:effectLst/>
            </a:rPr>
            <a:t>- Học viên sẽ được học lại qua video quay trực tiếp miễn phí.</a:t>
          </a:r>
        </a:p>
        <a:p>
          <a:r>
            <a:rPr lang="vi-VN">
              <a:effectLst/>
            </a:rPr>
            <a:t>- Học viên sẽ nhận được tài liệu, biểu mẫu, file kết quả thực hành - sản phẩm sau từng buổi học</a:t>
          </a:r>
        </a:p>
        <a:p>
          <a:r>
            <a:rPr lang="vi-VN">
              <a:effectLst/>
            </a:rPr>
            <a:t>- Hỗ trợ triển khai thực tế. Nếu anh chị em triển khai thực tế của doanh nghiệp mình, HLV hoặc các đồng đội sẽ đến hỗ trợ (miễn phí) giúp anh chị triển khai hoàn thành xong 1 bộ phận để chúng ta có đà tiếp tục triển khai các bộ phận sau.</a:t>
          </a:r>
        </a:p>
        <a:p>
          <a:r>
            <a:rPr lang="vi-VN">
              <a:effectLst/>
            </a:rPr>
            <a:t>- Chứng chỉ sẽ được cấp nếu anh chị hoàn thành các sản phẩm như ở lớp đã học trên mô hình công ty giả định của anh chị.</a:t>
          </a:r>
          <a:endParaRPr lang="en-US">
            <a:effectLst/>
          </a:endParaRPr>
        </a:p>
        <a:p>
          <a:endParaRPr lang="vi-VN">
            <a:effectLst/>
          </a:endParaRPr>
        </a:p>
        <a:p>
          <a:r>
            <a:rPr lang="vi-VN">
              <a:effectLst/>
            </a:rPr>
            <a:t>II. Link đăng ký online: </a:t>
          </a:r>
          <a:r>
            <a:rPr lang="vi-VN">
              <a:effectLst/>
              <a:hlinkClick xmlns:r="http://schemas.openxmlformats.org/officeDocument/2006/relationships" r:id=""/>
            </a:rPr>
            <a:t>https://bit.ly/3aGq5SS</a:t>
          </a:r>
          <a:endParaRPr lang="vi-VN">
            <a:effectLst/>
          </a:endParaRPr>
        </a:p>
        <a:p>
          <a:r>
            <a:rPr lang="vi-VN">
              <a:effectLst/>
            </a:rPr>
            <a:t>- Đăng ký trực tiếp:</a:t>
          </a:r>
        </a:p>
        <a:p>
          <a:r>
            <a:rPr lang="vi-VN">
              <a:effectLst/>
            </a:rPr>
            <a:t>Ms. Đỗ Ngọc Mai - Thành viên BQT HrShare | Phụ trách Chăm sóc Cộng đồng – Hotline: 0838.833.616 - Zalo: 036.9904.004 - maidn.kc24@gmail.com</a:t>
          </a:r>
        </a:p>
        <a:p>
          <a:endParaRPr lang="vi-VN">
            <a:effectLst/>
          </a:endParaRPr>
        </a:p>
        <a:p>
          <a:r>
            <a:rPr lang="vi-VN">
              <a:effectLst/>
            </a:rPr>
            <a:t>III. Sản phẩm có được sau khóa học:</a:t>
          </a:r>
        </a:p>
        <a:p>
          <a:r>
            <a:rPr lang="vi-VN">
              <a:effectLst/>
            </a:rPr>
            <a:t>1. Bản đồ chiến lược</a:t>
          </a:r>
        </a:p>
        <a:p>
          <a:r>
            <a:rPr lang="vi-VN">
              <a:effectLst/>
            </a:rPr>
            <a:t>2. Cơ cấu tổ chức:</a:t>
          </a:r>
        </a:p>
        <a:p>
          <a:r>
            <a:rPr lang="vi-VN">
              <a:effectLst/>
            </a:rPr>
            <a:t>– Sơ đồ tổ chức,</a:t>
          </a:r>
        </a:p>
        <a:p>
          <a:r>
            <a:rPr lang="vi-VN">
              <a:effectLst/>
            </a:rPr>
            <a:t>– Ma trận chứng năng,</a:t>
          </a:r>
        </a:p>
        <a:p>
          <a:r>
            <a:rPr lang="vi-VN">
              <a:effectLst/>
            </a:rPr>
            <a:t>– Ma trận phối hợp,</a:t>
          </a:r>
        </a:p>
        <a:p>
          <a:r>
            <a:rPr lang="vi-VN">
              <a:effectLst/>
            </a:rPr>
            <a:t>– Cơ cấu chức năng của 1 bộ phận,</a:t>
          </a:r>
        </a:p>
        <a:p>
          <a:r>
            <a:rPr lang="vi-VN">
              <a:effectLst/>
            </a:rPr>
            <a:t>– Mô tả công việc của 1 vị trí Trưởng phòng,</a:t>
          </a:r>
        </a:p>
        <a:p>
          <a:r>
            <a:rPr lang="vi-VN">
              <a:effectLst/>
            </a:rPr>
            <a:t>– Mô tả công việc của 1 vị trí Nhân viên</a:t>
          </a:r>
        </a:p>
        <a:p>
          <a:r>
            <a:rPr lang="vi-VN">
              <a:effectLst/>
            </a:rPr>
            <a:t>2. Hệ thống đánh giá giá trị công việc:</a:t>
          </a:r>
        </a:p>
        <a:p>
          <a:r>
            <a:rPr lang="vi-VN">
              <a:effectLst/>
            </a:rPr>
            <a:t>– Bảng điểm giá trị công việc</a:t>
          </a:r>
        </a:p>
        <a:p>
          <a:r>
            <a:rPr lang="vi-VN">
              <a:effectLst/>
            </a:rPr>
            <a:t>– Thang lương</a:t>
          </a:r>
        </a:p>
        <a:p>
          <a:r>
            <a:rPr lang="vi-VN">
              <a:effectLst/>
            </a:rPr>
            <a:t>3. Hệ thống quản trị hiệu suất:</a:t>
          </a:r>
        </a:p>
        <a:p>
          <a:r>
            <a:rPr lang="vi-VN">
              <a:effectLst/>
            </a:rPr>
            <a:t>– KPI của CEO/ BSC</a:t>
          </a:r>
        </a:p>
        <a:p>
          <a:r>
            <a:rPr lang="vi-VN">
              <a:effectLst/>
            </a:rPr>
            <a:t>– KPI của trưởng bộ phận : 1 phòng</a:t>
          </a:r>
        </a:p>
        <a:p>
          <a:r>
            <a:rPr lang="vi-VN">
              <a:effectLst/>
            </a:rPr>
            <a:t>– KPI của 1 vị trí nhân viên bất kỳ</a:t>
          </a:r>
        </a:p>
        <a:p>
          <a:r>
            <a:rPr lang="vi-VN">
              <a:effectLst/>
            </a:rPr>
            <a:t>– Chính sách thúc đẩy KPI</a:t>
          </a:r>
        </a:p>
        <a:p>
          <a:r>
            <a:rPr lang="vi-VN">
              <a:effectLst/>
            </a:rPr>
            <a:t>4. Hệ thống quản trị năng lực:</a:t>
          </a:r>
        </a:p>
        <a:p>
          <a:r>
            <a:rPr lang="vi-VN">
              <a:effectLst/>
            </a:rPr>
            <a:t>– Bảng định nghĩa giá trị cốt lõi</a:t>
          </a:r>
        </a:p>
        <a:p>
          <a:r>
            <a:rPr lang="vi-VN">
              <a:effectLst/>
            </a:rPr>
            <a:t>– Khung năng lực chiến lược</a:t>
          </a:r>
        </a:p>
        <a:p>
          <a:r>
            <a:rPr lang="vi-VN">
              <a:effectLst/>
            </a:rPr>
            <a:t>– Khung năng lực của 1 vị trí trưởng phòng</a:t>
          </a:r>
        </a:p>
        <a:p>
          <a:r>
            <a:rPr lang="vi-VN">
              <a:effectLst/>
            </a:rPr>
            <a:t>– Khung năng lực của 1 vị trí Nhân viên</a:t>
          </a:r>
        </a:p>
        <a:p>
          <a:r>
            <a:rPr lang="vi-VN">
              <a:effectLst/>
            </a:rPr>
            <a:t>5. Hệ thống đãi ngộ:</a:t>
          </a:r>
        </a:p>
        <a:p>
          <a:r>
            <a:rPr lang="vi-VN">
              <a:effectLst/>
            </a:rPr>
            <a:t>– Chính sách lương 3P</a:t>
          </a:r>
          <a:endParaRPr lang="en-US">
            <a:effectLst/>
          </a:endParaRPr>
        </a:p>
        <a:p>
          <a:endParaRPr lang="vi-VN">
            <a:effectLst/>
          </a:endParaRPr>
        </a:p>
        <a:p>
          <a:r>
            <a:rPr lang="vi-VN">
              <a:effectLst/>
            </a:rPr>
            <a:t>GSA</a:t>
          </a:r>
        </a:p>
        <a:p>
          <a:endParaRPr lang="vi-VN"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123264</xdr:colOff>
      <xdr:row>3</xdr:row>
      <xdr:rowOff>100853</xdr:rowOff>
    </xdr:from>
    <xdr:to>
      <xdr:col>12</xdr:col>
      <xdr:colOff>403411</xdr:colOff>
      <xdr:row>11</xdr:row>
      <xdr:rowOff>44824</xdr:rowOff>
    </xdr:to>
    <xdr:sp macro="" textlink="">
      <xdr:nvSpPr>
        <xdr:cNvPr id="2" name="TextBox 1"/>
        <xdr:cNvSpPr txBox="1"/>
      </xdr:nvSpPr>
      <xdr:spPr>
        <a:xfrm>
          <a:off x="8512884" y="672353"/>
          <a:ext cx="4600687" cy="42949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effectLst/>
              <a:latin typeface="Times New Roman" pitchFamily="18" charset="0"/>
              <a:cs typeface="Times New Roman" pitchFamily="18" charset="0"/>
            </a:rPr>
            <a:t>Tóm</a:t>
          </a:r>
          <a:r>
            <a:rPr lang="en-US" baseline="0">
              <a:effectLst/>
              <a:latin typeface="Times New Roman" pitchFamily="18" charset="0"/>
              <a:cs typeface="Times New Roman" pitchFamily="18" charset="0"/>
            </a:rPr>
            <a:t> tắt:</a:t>
          </a:r>
          <a:r>
            <a:rPr lang="en-US">
              <a:effectLst/>
              <a:latin typeface="Times New Roman" pitchFamily="18" charset="0"/>
              <a:cs typeface="Times New Roman" pitchFamily="18" charset="0"/>
            </a:rPr>
            <a:t/>
          </a:r>
          <a:br>
            <a:rPr lang="en-US">
              <a:effectLst/>
              <a:latin typeface="Times New Roman" pitchFamily="18" charset="0"/>
              <a:cs typeface="Times New Roman" pitchFamily="18" charset="0"/>
            </a:rPr>
          </a:br>
          <a:r>
            <a:rPr lang="en-US">
              <a:effectLst/>
              <a:latin typeface="Times New Roman" pitchFamily="18" charset="0"/>
              <a:cs typeface="Times New Roman" pitchFamily="18" charset="0"/>
            </a:rPr>
            <a:t/>
          </a:r>
          <a:br>
            <a:rPr lang="en-US">
              <a:effectLst/>
              <a:latin typeface="Times New Roman" pitchFamily="18" charset="0"/>
              <a:cs typeface="Times New Roman" pitchFamily="18" charset="0"/>
            </a:rPr>
          </a:br>
          <a:r>
            <a:rPr lang="vi-VN">
              <a:effectLst/>
              <a:latin typeface="Times New Roman" pitchFamily="18" charset="0"/>
              <a:cs typeface="Times New Roman" pitchFamily="18" charset="0"/>
            </a:rPr>
            <a:t>Lớp </a:t>
          </a:r>
          <a:r>
            <a:rPr lang="vi-VN">
              <a:effectLst/>
              <a:latin typeface="Times New Roman" pitchFamily="18" charset="0"/>
              <a:cs typeface="Times New Roman" pitchFamily="18" charset="0"/>
              <a:hlinkClick xmlns:r="http://schemas.openxmlformats.org/officeDocument/2006/relationships" r:id=""/>
            </a:rPr>
            <a:t>3Ps - Kỹ thuật triển khai và xây dựng hệ thống lương</a:t>
          </a:r>
          <a:r>
            <a:rPr lang="vi-VN">
              <a:effectLst/>
              <a:latin typeface="Times New Roman" pitchFamily="18" charset="0"/>
              <a:cs typeface="Times New Roman" pitchFamily="18" charset="0"/>
            </a:rPr>
            <a:t> được mình phát triển theo mô hình chọn 1 học viên đóng vai CEO rồi sau đó sẽ thực hành theo sự dẫn dắt của HLV. Tức là HLV sẽ đặt câu hỏi và CEO trả lời. Cứ vậy sẽ ra được sản phẩm QTNS của thượng tầng. Các sản phẩm bao gồm:</a:t>
          </a:r>
        </a:p>
        <a:p>
          <a:r>
            <a:rPr lang="vi-VN">
              <a:effectLst/>
              <a:latin typeface="Times New Roman" pitchFamily="18" charset="0"/>
              <a:cs typeface="Times New Roman" pitchFamily="18" charset="0"/>
            </a:rPr>
            <a:t>- Bản đồ chiến lược</a:t>
          </a:r>
        </a:p>
        <a:p>
          <a:r>
            <a:rPr lang="vi-VN">
              <a:effectLst/>
              <a:latin typeface="Times New Roman" pitchFamily="18" charset="0"/>
              <a:cs typeface="Times New Roman" pitchFamily="18" charset="0"/>
            </a:rPr>
            <a:t>- Sơ đồ tổ chức</a:t>
          </a:r>
        </a:p>
        <a:p>
          <a:r>
            <a:rPr lang="vi-VN">
              <a:effectLst/>
              <a:latin typeface="Times New Roman" pitchFamily="18" charset="0"/>
              <a:cs typeface="Times New Roman" pitchFamily="18" charset="0"/>
            </a:rPr>
            <a:t>- Ma trận phân quyền</a:t>
          </a:r>
        </a:p>
        <a:p>
          <a:r>
            <a:rPr lang="vi-VN">
              <a:effectLst/>
              <a:latin typeface="Times New Roman" pitchFamily="18" charset="0"/>
              <a:cs typeface="Times New Roman" pitchFamily="18" charset="0"/>
            </a:rPr>
            <a:t>- BSC (Bộ chỉ tiêu thực thi chiến lược)</a:t>
          </a:r>
        </a:p>
        <a:p>
          <a:r>
            <a:rPr lang="vi-VN">
              <a:effectLst/>
              <a:latin typeface="Times New Roman" pitchFamily="18" charset="0"/>
              <a:cs typeface="Times New Roman" pitchFamily="18" charset="0"/>
            </a:rPr>
            <a:t>- Khung năng lực thực thi chiến lược</a:t>
          </a:r>
        </a:p>
        <a:p>
          <a:r>
            <a:rPr lang="vi-VN">
              <a:effectLst/>
              <a:latin typeface="Times New Roman" pitchFamily="18" charset="0"/>
              <a:cs typeface="Times New Roman" pitchFamily="18" charset="0"/>
            </a:rPr>
            <a:t>- Bản hoạch định lộ trình phát triển (bậc lương, năng lực, kpi, quản lý)</a:t>
          </a:r>
        </a:p>
        <a:p>
          <a:r>
            <a:rPr lang="vi-VN">
              <a:effectLst/>
              <a:latin typeface="Times New Roman" pitchFamily="18" charset="0"/>
              <a:cs typeface="Times New Roman" pitchFamily="18" charset="0"/>
            </a:rPr>
            <a:t>- Thang lương P1 + P2</a:t>
          </a:r>
        </a:p>
        <a:p>
          <a:r>
            <a:rPr lang="vi-VN">
              <a:effectLst/>
              <a:latin typeface="Times New Roman" pitchFamily="18" charset="0"/>
              <a:cs typeface="Times New Roman" pitchFamily="18" charset="0"/>
            </a:rPr>
            <a:t>- Chính sách lương, đánh giá, đào tạo.</a:t>
          </a:r>
          <a:r>
            <a:rPr lang="en-US">
              <a:effectLst/>
              <a:latin typeface="Times New Roman" pitchFamily="18" charset="0"/>
              <a:cs typeface="Times New Roman" pitchFamily="18" charset="0"/>
            </a:rPr>
            <a:t/>
          </a:r>
          <a:br>
            <a:rPr lang="en-US">
              <a:effectLst/>
              <a:latin typeface="Times New Roman" pitchFamily="18" charset="0"/>
              <a:cs typeface="Times New Roman" pitchFamily="18" charset="0"/>
            </a:rPr>
          </a:br>
          <a:endParaRPr lang="vi-VN">
            <a:effectLst/>
            <a:latin typeface="Times New Roman" pitchFamily="18" charset="0"/>
            <a:cs typeface="Times New Roman" pitchFamily="18" charset="0"/>
          </a:endParaRPr>
        </a:p>
        <a:p>
          <a:r>
            <a:rPr lang="vi-VN">
              <a:effectLst/>
              <a:latin typeface="Times New Roman" pitchFamily="18" charset="0"/>
              <a:cs typeface="Times New Roman" pitchFamily="18" charset="0"/>
            </a:rPr>
            <a:t>Sau đó, khi đi xuống hạ tầng, lớp sẽ lấy 1 phòng ban làm ví dụ và tuyển 1 học viên khác làm quản lý. Rồi cũng như trên, học viên sẽ trả lời câu hỏi của HLV để ra các sản phẩm của phòng. Các sản phẩm cũng tương tự như trên nhưng ở cấp phòng, cụ thể:</a:t>
          </a:r>
        </a:p>
        <a:p>
          <a:r>
            <a:rPr lang="vi-VN">
              <a:effectLst/>
              <a:latin typeface="Times New Roman" pitchFamily="18" charset="0"/>
              <a:cs typeface="Times New Roman" pitchFamily="18" charset="0"/>
            </a:rPr>
            <a:t>- Sơ đồ tổ chức phòng</a:t>
          </a:r>
        </a:p>
        <a:p>
          <a:r>
            <a:rPr lang="vi-VN">
              <a:effectLst/>
              <a:latin typeface="Times New Roman" pitchFamily="18" charset="0"/>
              <a:cs typeface="Times New Roman" pitchFamily="18" charset="0"/>
            </a:rPr>
            <a:t>- Mô tả công việc</a:t>
          </a:r>
        </a:p>
        <a:p>
          <a:r>
            <a:rPr lang="vi-VN">
              <a:effectLst/>
              <a:latin typeface="Times New Roman" pitchFamily="18" charset="0"/>
              <a:cs typeface="Times New Roman" pitchFamily="18" charset="0"/>
            </a:rPr>
            <a:t>- Kpi vị trí</a:t>
          </a:r>
        </a:p>
        <a:p>
          <a:r>
            <a:rPr lang="vi-VN">
              <a:effectLst/>
              <a:latin typeface="Times New Roman" pitchFamily="18" charset="0"/>
              <a:cs typeface="Times New Roman" pitchFamily="18" charset="0"/>
            </a:rPr>
            <a:t>- Khung năng lực vị trí</a:t>
          </a:r>
        </a:p>
        <a:p>
          <a:r>
            <a:rPr lang="vi-VN">
              <a:effectLst/>
              <a:latin typeface="Times New Roman" pitchFamily="18" charset="0"/>
              <a:cs typeface="Times New Roman" pitchFamily="18" charset="0"/>
            </a:rPr>
            <a:t>- Chính sách lương 3P cho phòng</a:t>
          </a:r>
        </a:p>
        <a:p>
          <a:r>
            <a:rPr lang="vi-VN">
              <a:effectLst/>
              <a:latin typeface="Times New Roman" pitchFamily="18" charset="0"/>
              <a:cs typeface="Times New Roman" pitchFamily="18" charset="0"/>
            </a:rPr>
            <a:t>Ai mà chịu khó thực hành, bao ra sản phẩm như trên. Lớp đc thiết kế tuần 2 buổi để học viên có thể về thực hành ở công ty rồi sau đó đến lớp trao đổi.</a:t>
          </a:r>
        </a:p>
        <a:p>
          <a:endParaRPr lang="vi-VN" sz="1100">
            <a:latin typeface="Times New Roman" pitchFamily="18" charset="0"/>
            <a:cs typeface="Times New Roman"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28575</xdr:colOff>
      <xdr:row>14</xdr:row>
      <xdr:rowOff>95250</xdr:rowOff>
    </xdr:from>
    <xdr:to>
      <xdr:col>8</xdr:col>
      <xdr:colOff>409575</xdr:colOff>
      <xdr:row>14</xdr:row>
      <xdr:rowOff>95250</xdr:rowOff>
    </xdr:to>
    <xdr:cxnSp macro="">
      <xdr:nvCxnSpPr>
        <xdr:cNvPr id="2" name="Straight Arrow Connector 1"/>
        <xdr:cNvCxnSpPr/>
      </xdr:nvCxnSpPr>
      <xdr:spPr>
        <a:xfrm>
          <a:off x="3198495" y="2609850"/>
          <a:ext cx="36576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xdr:colOff>
      <xdr:row>14</xdr:row>
      <xdr:rowOff>95250</xdr:rowOff>
    </xdr:from>
    <xdr:to>
      <xdr:col>12</xdr:col>
      <xdr:colOff>400050</xdr:colOff>
      <xdr:row>14</xdr:row>
      <xdr:rowOff>95250</xdr:rowOff>
    </xdr:to>
    <xdr:cxnSp macro="">
      <xdr:nvCxnSpPr>
        <xdr:cNvPr id="3" name="Straight Arrow Connector 2"/>
        <xdr:cNvCxnSpPr/>
      </xdr:nvCxnSpPr>
      <xdr:spPr>
        <a:xfrm>
          <a:off x="4773930" y="2609850"/>
          <a:ext cx="37338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209550</xdr:colOff>
      <xdr:row>13</xdr:row>
      <xdr:rowOff>104775</xdr:rowOff>
    </xdr:from>
    <xdr:to>
      <xdr:col>15</xdr:col>
      <xdr:colOff>400050</xdr:colOff>
      <xdr:row>14</xdr:row>
      <xdr:rowOff>95250</xdr:rowOff>
    </xdr:to>
    <xdr:cxnSp macro="">
      <xdr:nvCxnSpPr>
        <xdr:cNvPr id="4" name="Straight Arrow Connector 3"/>
        <xdr:cNvCxnSpPr/>
      </xdr:nvCxnSpPr>
      <xdr:spPr>
        <a:xfrm flipV="1">
          <a:off x="6419850" y="2444115"/>
          <a:ext cx="182880" cy="16573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200025</xdr:colOff>
      <xdr:row>14</xdr:row>
      <xdr:rowOff>104775</xdr:rowOff>
    </xdr:from>
    <xdr:to>
      <xdr:col>15</xdr:col>
      <xdr:colOff>419100</xdr:colOff>
      <xdr:row>15</xdr:row>
      <xdr:rowOff>85725</xdr:rowOff>
    </xdr:to>
    <xdr:cxnSp macro="">
      <xdr:nvCxnSpPr>
        <xdr:cNvPr id="5" name="Straight Arrow Connector 4"/>
        <xdr:cNvCxnSpPr/>
      </xdr:nvCxnSpPr>
      <xdr:spPr>
        <a:xfrm>
          <a:off x="6410325" y="2619375"/>
          <a:ext cx="196215" cy="15621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47625</xdr:colOff>
      <xdr:row>13</xdr:row>
      <xdr:rowOff>95250</xdr:rowOff>
    </xdr:from>
    <xdr:to>
      <xdr:col>22</xdr:col>
      <xdr:colOff>666750</xdr:colOff>
      <xdr:row>15</xdr:row>
      <xdr:rowOff>76200</xdr:rowOff>
    </xdr:to>
    <xdr:cxnSp macro="">
      <xdr:nvCxnSpPr>
        <xdr:cNvPr id="6" name="Straight Arrow Connector 5"/>
        <xdr:cNvCxnSpPr/>
      </xdr:nvCxnSpPr>
      <xdr:spPr>
        <a:xfrm>
          <a:off x="7842885" y="2434590"/>
          <a:ext cx="1754505" cy="33147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66675</xdr:colOff>
      <xdr:row>15</xdr:row>
      <xdr:rowOff>95250</xdr:rowOff>
    </xdr:from>
    <xdr:to>
      <xdr:col>22</xdr:col>
      <xdr:colOff>590550</xdr:colOff>
      <xdr:row>15</xdr:row>
      <xdr:rowOff>161925</xdr:rowOff>
    </xdr:to>
    <xdr:cxnSp macro="">
      <xdr:nvCxnSpPr>
        <xdr:cNvPr id="7" name="Straight Arrow Connector 6"/>
        <xdr:cNvCxnSpPr/>
      </xdr:nvCxnSpPr>
      <xdr:spPr>
        <a:xfrm>
          <a:off x="7861935" y="2785110"/>
          <a:ext cx="1712595" cy="666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38100</xdr:colOff>
      <xdr:row>14</xdr:row>
      <xdr:rowOff>85725</xdr:rowOff>
    </xdr:from>
    <xdr:to>
      <xdr:col>4</xdr:col>
      <xdr:colOff>419100</xdr:colOff>
      <xdr:row>14</xdr:row>
      <xdr:rowOff>85725</xdr:rowOff>
    </xdr:to>
    <xdr:cxnSp macro="">
      <xdr:nvCxnSpPr>
        <xdr:cNvPr id="8" name="Straight Arrow Connector 7"/>
        <xdr:cNvCxnSpPr/>
      </xdr:nvCxnSpPr>
      <xdr:spPr>
        <a:xfrm>
          <a:off x="1623060" y="2600325"/>
          <a:ext cx="35814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119062</xdr:colOff>
      <xdr:row>18</xdr:row>
      <xdr:rowOff>114300</xdr:rowOff>
    </xdr:from>
    <xdr:to>
      <xdr:col>7</xdr:col>
      <xdr:colOff>390525</xdr:colOff>
      <xdr:row>18</xdr:row>
      <xdr:rowOff>114300</xdr:rowOff>
    </xdr:to>
    <xdr:cxnSp macro="">
      <xdr:nvCxnSpPr>
        <xdr:cNvPr id="9" name="Straight Arrow Connector 8"/>
        <xdr:cNvCxnSpPr/>
      </xdr:nvCxnSpPr>
      <xdr:spPr>
        <a:xfrm>
          <a:off x="2892742" y="3337560"/>
          <a:ext cx="27146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xdr:colOff>
      <xdr:row>18</xdr:row>
      <xdr:rowOff>85725</xdr:rowOff>
    </xdr:from>
    <xdr:to>
      <xdr:col>12</xdr:col>
      <xdr:colOff>400050</xdr:colOff>
      <xdr:row>18</xdr:row>
      <xdr:rowOff>85725</xdr:rowOff>
    </xdr:to>
    <xdr:cxnSp macro="">
      <xdr:nvCxnSpPr>
        <xdr:cNvPr id="10" name="Straight Arrow Connector 9"/>
        <xdr:cNvCxnSpPr/>
      </xdr:nvCxnSpPr>
      <xdr:spPr>
        <a:xfrm>
          <a:off x="4773930" y="3308985"/>
          <a:ext cx="37338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333375</xdr:colOff>
      <xdr:row>15</xdr:row>
      <xdr:rowOff>38100</xdr:rowOff>
    </xdr:from>
    <xdr:to>
      <xdr:col>11</xdr:col>
      <xdr:colOff>123825</xdr:colOff>
      <xdr:row>15</xdr:row>
      <xdr:rowOff>152400</xdr:rowOff>
    </xdr:to>
    <xdr:cxnSp macro="">
      <xdr:nvCxnSpPr>
        <xdr:cNvPr id="11" name="Straight Arrow Connector 10"/>
        <xdr:cNvCxnSpPr/>
      </xdr:nvCxnSpPr>
      <xdr:spPr>
        <a:xfrm flipH="1" flipV="1">
          <a:off x="4295775" y="2727960"/>
          <a:ext cx="186690" cy="1143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xdr:colOff>
      <xdr:row>26</xdr:row>
      <xdr:rowOff>38100</xdr:rowOff>
    </xdr:from>
    <xdr:to>
      <xdr:col>6</xdr:col>
      <xdr:colOff>85725</xdr:colOff>
      <xdr:row>27</xdr:row>
      <xdr:rowOff>57150</xdr:rowOff>
    </xdr:to>
    <xdr:cxnSp macro="">
      <xdr:nvCxnSpPr>
        <xdr:cNvPr id="12" name="Straight Arrow Connector 11"/>
        <xdr:cNvCxnSpPr/>
      </xdr:nvCxnSpPr>
      <xdr:spPr>
        <a:xfrm flipV="1">
          <a:off x="2047875" y="4693920"/>
          <a:ext cx="415290" cy="20193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133350</xdr:colOff>
      <xdr:row>25</xdr:row>
      <xdr:rowOff>104775</xdr:rowOff>
    </xdr:from>
    <xdr:to>
      <xdr:col>7</xdr:col>
      <xdr:colOff>381000</xdr:colOff>
      <xdr:row>25</xdr:row>
      <xdr:rowOff>114300</xdr:rowOff>
    </xdr:to>
    <xdr:cxnSp macro="">
      <xdr:nvCxnSpPr>
        <xdr:cNvPr id="13" name="Straight Arrow Connector 12"/>
        <xdr:cNvCxnSpPr/>
      </xdr:nvCxnSpPr>
      <xdr:spPr>
        <a:xfrm flipV="1">
          <a:off x="2907030" y="4585335"/>
          <a:ext cx="247650"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400050</xdr:colOff>
      <xdr:row>25</xdr:row>
      <xdr:rowOff>104775</xdr:rowOff>
    </xdr:from>
    <xdr:to>
      <xdr:col>14</xdr:col>
      <xdr:colOff>781050</xdr:colOff>
      <xdr:row>25</xdr:row>
      <xdr:rowOff>104775</xdr:rowOff>
    </xdr:to>
    <xdr:cxnSp macro="">
      <xdr:nvCxnSpPr>
        <xdr:cNvPr id="14" name="Straight Arrow Connector 13"/>
        <xdr:cNvCxnSpPr/>
      </xdr:nvCxnSpPr>
      <xdr:spPr>
        <a:xfrm>
          <a:off x="5947410" y="4585335"/>
          <a:ext cx="25908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28575</xdr:colOff>
      <xdr:row>18</xdr:row>
      <xdr:rowOff>95250</xdr:rowOff>
    </xdr:from>
    <xdr:to>
      <xdr:col>15</xdr:col>
      <xdr:colOff>409575</xdr:colOff>
      <xdr:row>18</xdr:row>
      <xdr:rowOff>95250</xdr:rowOff>
    </xdr:to>
    <xdr:cxnSp macro="">
      <xdr:nvCxnSpPr>
        <xdr:cNvPr id="15" name="Straight Arrow Connector 14"/>
        <xdr:cNvCxnSpPr/>
      </xdr:nvCxnSpPr>
      <xdr:spPr>
        <a:xfrm>
          <a:off x="6238875" y="3318510"/>
          <a:ext cx="36576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28575</xdr:colOff>
      <xdr:row>18</xdr:row>
      <xdr:rowOff>95250</xdr:rowOff>
    </xdr:from>
    <xdr:to>
      <xdr:col>19</xdr:col>
      <xdr:colOff>409575</xdr:colOff>
      <xdr:row>18</xdr:row>
      <xdr:rowOff>95250</xdr:rowOff>
    </xdr:to>
    <xdr:cxnSp macro="">
      <xdr:nvCxnSpPr>
        <xdr:cNvPr id="16" name="Straight Arrow Connector 15"/>
        <xdr:cNvCxnSpPr/>
      </xdr:nvCxnSpPr>
      <xdr:spPr>
        <a:xfrm>
          <a:off x="7823835" y="3318510"/>
          <a:ext cx="36576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57150</xdr:colOff>
      <xdr:row>18</xdr:row>
      <xdr:rowOff>104775</xdr:rowOff>
    </xdr:from>
    <xdr:to>
      <xdr:col>23</xdr:col>
      <xdr:colOff>0</xdr:colOff>
      <xdr:row>18</xdr:row>
      <xdr:rowOff>104775</xdr:rowOff>
    </xdr:to>
    <xdr:cxnSp macro="">
      <xdr:nvCxnSpPr>
        <xdr:cNvPr id="17" name="Straight Arrow Connector 16"/>
        <xdr:cNvCxnSpPr/>
      </xdr:nvCxnSpPr>
      <xdr:spPr>
        <a:xfrm>
          <a:off x="9041130" y="3328035"/>
          <a:ext cx="56007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25</xdr:row>
      <xdr:rowOff>104775</xdr:rowOff>
    </xdr:from>
    <xdr:to>
      <xdr:col>22</xdr:col>
      <xdr:colOff>666750</xdr:colOff>
      <xdr:row>25</xdr:row>
      <xdr:rowOff>104775</xdr:rowOff>
    </xdr:to>
    <xdr:cxnSp macro="">
      <xdr:nvCxnSpPr>
        <xdr:cNvPr id="18" name="Straight Arrow Connector 17"/>
        <xdr:cNvCxnSpPr/>
      </xdr:nvCxnSpPr>
      <xdr:spPr>
        <a:xfrm>
          <a:off x="7475220" y="4585335"/>
          <a:ext cx="212217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361950</xdr:colOff>
      <xdr:row>9</xdr:row>
      <xdr:rowOff>57150</xdr:rowOff>
    </xdr:from>
    <xdr:to>
      <xdr:col>23</xdr:col>
      <xdr:colOff>361950</xdr:colOff>
      <xdr:row>10</xdr:row>
      <xdr:rowOff>57150</xdr:rowOff>
    </xdr:to>
    <xdr:cxnSp macro="">
      <xdr:nvCxnSpPr>
        <xdr:cNvPr id="19" name="Straight Arrow Connector 18"/>
        <xdr:cNvCxnSpPr/>
      </xdr:nvCxnSpPr>
      <xdr:spPr>
        <a:xfrm flipV="1">
          <a:off x="9963150" y="1680210"/>
          <a:ext cx="0" cy="18288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85725</xdr:colOff>
      <xdr:row>15</xdr:row>
      <xdr:rowOff>9525</xdr:rowOff>
    </xdr:from>
    <xdr:to>
      <xdr:col>24</xdr:col>
      <xdr:colOff>190500</xdr:colOff>
      <xdr:row>15</xdr:row>
      <xdr:rowOff>9525</xdr:rowOff>
    </xdr:to>
    <xdr:cxnSp macro="">
      <xdr:nvCxnSpPr>
        <xdr:cNvPr id="20" name="Straight Arrow Connector 19"/>
        <xdr:cNvCxnSpPr/>
      </xdr:nvCxnSpPr>
      <xdr:spPr>
        <a:xfrm>
          <a:off x="10304145" y="2699385"/>
          <a:ext cx="10477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219075</xdr:colOff>
      <xdr:row>3</xdr:row>
      <xdr:rowOff>9525</xdr:rowOff>
    </xdr:from>
    <xdr:to>
      <xdr:col>24</xdr:col>
      <xdr:colOff>219075</xdr:colOff>
      <xdr:row>14</xdr:row>
      <xdr:rowOff>171451</xdr:rowOff>
    </xdr:to>
    <xdr:cxnSp macro="">
      <xdr:nvCxnSpPr>
        <xdr:cNvPr id="21" name="Straight Arrow Connector 20"/>
        <xdr:cNvCxnSpPr/>
      </xdr:nvCxnSpPr>
      <xdr:spPr>
        <a:xfrm flipV="1">
          <a:off x="10437495" y="550545"/>
          <a:ext cx="0" cy="213550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200025</xdr:colOff>
      <xdr:row>3</xdr:row>
      <xdr:rowOff>47625</xdr:rowOff>
    </xdr:from>
    <xdr:to>
      <xdr:col>24</xdr:col>
      <xdr:colOff>171450</xdr:colOff>
      <xdr:row>3</xdr:row>
      <xdr:rowOff>47625</xdr:rowOff>
    </xdr:to>
    <xdr:cxnSp macro="">
      <xdr:nvCxnSpPr>
        <xdr:cNvPr id="22" name="Straight Arrow Connector 21"/>
        <xdr:cNvCxnSpPr/>
      </xdr:nvCxnSpPr>
      <xdr:spPr>
        <a:xfrm flipH="1">
          <a:off x="7599045" y="588645"/>
          <a:ext cx="279082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123825</xdr:colOff>
      <xdr:row>3</xdr:row>
      <xdr:rowOff>76200</xdr:rowOff>
    </xdr:from>
    <xdr:to>
      <xdr:col>18</xdr:col>
      <xdr:colOff>123825</xdr:colOff>
      <xdr:row>3</xdr:row>
      <xdr:rowOff>142875</xdr:rowOff>
    </xdr:to>
    <xdr:cxnSp macro="">
      <xdr:nvCxnSpPr>
        <xdr:cNvPr id="23" name="Straight Arrow Connector 22"/>
        <xdr:cNvCxnSpPr/>
      </xdr:nvCxnSpPr>
      <xdr:spPr>
        <a:xfrm>
          <a:off x="7522845" y="617220"/>
          <a:ext cx="0" cy="666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66675</xdr:colOff>
      <xdr:row>20</xdr:row>
      <xdr:rowOff>161925</xdr:rowOff>
    </xdr:from>
    <xdr:to>
      <xdr:col>24</xdr:col>
      <xdr:colOff>371475</xdr:colOff>
      <xdr:row>20</xdr:row>
      <xdr:rowOff>161925</xdr:rowOff>
    </xdr:to>
    <xdr:cxnSp macro="">
      <xdr:nvCxnSpPr>
        <xdr:cNvPr id="24" name="Straight Arrow Connector 23"/>
        <xdr:cNvCxnSpPr/>
      </xdr:nvCxnSpPr>
      <xdr:spPr>
        <a:xfrm>
          <a:off x="10285095" y="3743325"/>
          <a:ext cx="3048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400050</xdr:colOff>
      <xdr:row>2</xdr:row>
      <xdr:rowOff>76200</xdr:rowOff>
    </xdr:from>
    <xdr:to>
      <xdr:col>24</xdr:col>
      <xdr:colOff>400050</xdr:colOff>
      <xdr:row>20</xdr:row>
      <xdr:rowOff>114300</xdr:rowOff>
    </xdr:to>
    <xdr:cxnSp macro="">
      <xdr:nvCxnSpPr>
        <xdr:cNvPr id="25" name="Straight Arrow Connector 24"/>
        <xdr:cNvCxnSpPr/>
      </xdr:nvCxnSpPr>
      <xdr:spPr>
        <a:xfrm flipV="1">
          <a:off x="10618470" y="434340"/>
          <a:ext cx="0" cy="326136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142875</xdr:colOff>
      <xdr:row>2</xdr:row>
      <xdr:rowOff>66675</xdr:rowOff>
    </xdr:from>
    <xdr:to>
      <xdr:col>24</xdr:col>
      <xdr:colOff>323850</xdr:colOff>
      <xdr:row>2</xdr:row>
      <xdr:rowOff>66675</xdr:rowOff>
    </xdr:to>
    <xdr:cxnSp macro="">
      <xdr:nvCxnSpPr>
        <xdr:cNvPr id="26" name="Straight Arrow Connector 25"/>
        <xdr:cNvCxnSpPr/>
      </xdr:nvCxnSpPr>
      <xdr:spPr>
        <a:xfrm flipH="1">
          <a:off x="4501515" y="424815"/>
          <a:ext cx="604075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142875</xdr:colOff>
      <xdr:row>2</xdr:row>
      <xdr:rowOff>104775</xdr:rowOff>
    </xdr:from>
    <xdr:to>
      <xdr:col>11</xdr:col>
      <xdr:colOff>142875</xdr:colOff>
      <xdr:row>3</xdr:row>
      <xdr:rowOff>114300</xdr:rowOff>
    </xdr:to>
    <xdr:cxnSp macro="">
      <xdr:nvCxnSpPr>
        <xdr:cNvPr id="27" name="Straight Arrow Connector 26"/>
        <xdr:cNvCxnSpPr/>
      </xdr:nvCxnSpPr>
      <xdr:spPr>
        <a:xfrm>
          <a:off x="4501515" y="462915"/>
          <a:ext cx="0" cy="19240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47625</xdr:colOff>
      <xdr:row>25</xdr:row>
      <xdr:rowOff>114300</xdr:rowOff>
    </xdr:from>
    <xdr:to>
      <xdr:col>24</xdr:col>
      <xdr:colOff>638175</xdr:colOff>
      <xdr:row>25</xdr:row>
      <xdr:rowOff>114300</xdr:rowOff>
    </xdr:to>
    <xdr:cxnSp macro="">
      <xdr:nvCxnSpPr>
        <xdr:cNvPr id="28" name="Straight Arrow Connector 27"/>
        <xdr:cNvCxnSpPr/>
      </xdr:nvCxnSpPr>
      <xdr:spPr>
        <a:xfrm>
          <a:off x="10266045" y="4594860"/>
          <a:ext cx="56769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647700</xdr:colOff>
      <xdr:row>1</xdr:row>
      <xdr:rowOff>114300</xdr:rowOff>
    </xdr:from>
    <xdr:to>
      <xdr:col>24</xdr:col>
      <xdr:colOff>647700</xdr:colOff>
      <xdr:row>25</xdr:row>
      <xdr:rowOff>38101</xdr:rowOff>
    </xdr:to>
    <xdr:cxnSp macro="">
      <xdr:nvCxnSpPr>
        <xdr:cNvPr id="29" name="Straight Arrow Connector 28"/>
        <xdr:cNvCxnSpPr/>
      </xdr:nvCxnSpPr>
      <xdr:spPr>
        <a:xfrm flipV="1">
          <a:off x="10835640" y="297180"/>
          <a:ext cx="0" cy="422148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180975</xdr:colOff>
      <xdr:row>1</xdr:row>
      <xdr:rowOff>133350</xdr:rowOff>
    </xdr:from>
    <xdr:to>
      <xdr:col>24</xdr:col>
      <xdr:colOff>581026</xdr:colOff>
      <xdr:row>1</xdr:row>
      <xdr:rowOff>133350</xdr:rowOff>
    </xdr:to>
    <xdr:cxnSp macro="">
      <xdr:nvCxnSpPr>
        <xdr:cNvPr id="30" name="Straight Arrow Connector 29"/>
        <xdr:cNvCxnSpPr/>
      </xdr:nvCxnSpPr>
      <xdr:spPr>
        <a:xfrm flipH="1">
          <a:off x="2162175" y="316230"/>
          <a:ext cx="8637271"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xdr:row>
      <xdr:rowOff>0</xdr:rowOff>
    </xdr:from>
    <xdr:to>
      <xdr:col>5</xdr:col>
      <xdr:colOff>190500</xdr:colOff>
      <xdr:row>3</xdr:row>
      <xdr:rowOff>142875</xdr:rowOff>
    </xdr:to>
    <xdr:cxnSp macro="">
      <xdr:nvCxnSpPr>
        <xdr:cNvPr id="31" name="Straight Arrow Connector 30"/>
        <xdr:cNvCxnSpPr/>
      </xdr:nvCxnSpPr>
      <xdr:spPr>
        <a:xfrm>
          <a:off x="2171700" y="358140"/>
          <a:ext cx="0" cy="32575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47625</xdr:colOff>
      <xdr:row>25</xdr:row>
      <xdr:rowOff>171450</xdr:rowOff>
    </xdr:from>
    <xdr:to>
      <xdr:col>10</xdr:col>
      <xdr:colOff>428625</xdr:colOff>
      <xdr:row>25</xdr:row>
      <xdr:rowOff>171450</xdr:rowOff>
    </xdr:to>
    <xdr:cxnSp macro="">
      <xdr:nvCxnSpPr>
        <xdr:cNvPr id="32" name="Straight Arrow Connector 31"/>
        <xdr:cNvCxnSpPr/>
      </xdr:nvCxnSpPr>
      <xdr:spPr>
        <a:xfrm>
          <a:off x="4010025" y="4652010"/>
          <a:ext cx="35052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8</xdr:row>
      <xdr:rowOff>161925</xdr:rowOff>
    </xdr:from>
    <xdr:to>
      <xdr:col>6</xdr:col>
      <xdr:colOff>333375</xdr:colOff>
      <xdr:row>10</xdr:row>
      <xdr:rowOff>0</xdr:rowOff>
    </xdr:to>
    <xdr:cxnSp macro="">
      <xdr:nvCxnSpPr>
        <xdr:cNvPr id="33" name="Straight Arrow Connector 32"/>
        <xdr:cNvCxnSpPr/>
      </xdr:nvCxnSpPr>
      <xdr:spPr>
        <a:xfrm>
          <a:off x="2276475" y="1609725"/>
          <a:ext cx="434340" cy="19621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371475</xdr:colOff>
      <xdr:row>9</xdr:row>
      <xdr:rowOff>76200</xdr:rowOff>
    </xdr:from>
    <xdr:to>
      <xdr:col>13</xdr:col>
      <xdr:colOff>428625</xdr:colOff>
      <xdr:row>10</xdr:row>
      <xdr:rowOff>47625</xdr:rowOff>
    </xdr:to>
    <xdr:cxnSp macro="">
      <xdr:nvCxnSpPr>
        <xdr:cNvPr id="34" name="Straight Arrow Connector 33"/>
        <xdr:cNvCxnSpPr/>
      </xdr:nvCxnSpPr>
      <xdr:spPr>
        <a:xfrm>
          <a:off x="4730115" y="1699260"/>
          <a:ext cx="819150" cy="15430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762000</xdr:colOff>
      <xdr:row>39</xdr:row>
      <xdr:rowOff>85725</xdr:rowOff>
    </xdr:from>
    <xdr:to>
      <xdr:col>5</xdr:col>
      <xdr:colOff>57150</xdr:colOff>
      <xdr:row>39</xdr:row>
      <xdr:rowOff>85725</xdr:rowOff>
    </xdr:to>
    <xdr:cxnSp macro="">
      <xdr:nvCxnSpPr>
        <xdr:cNvPr id="35" name="Straight Arrow Connector 34"/>
        <xdr:cNvCxnSpPr/>
      </xdr:nvCxnSpPr>
      <xdr:spPr>
        <a:xfrm>
          <a:off x="1584960" y="7118985"/>
          <a:ext cx="45339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85725</xdr:colOff>
      <xdr:row>38</xdr:row>
      <xdr:rowOff>38100</xdr:rowOff>
    </xdr:from>
    <xdr:to>
      <xdr:col>8</xdr:col>
      <xdr:colOff>9525</xdr:colOff>
      <xdr:row>38</xdr:row>
      <xdr:rowOff>38100</xdr:rowOff>
    </xdr:to>
    <xdr:cxnSp macro="">
      <xdr:nvCxnSpPr>
        <xdr:cNvPr id="36" name="Straight Arrow Connector 35"/>
        <xdr:cNvCxnSpPr/>
      </xdr:nvCxnSpPr>
      <xdr:spPr>
        <a:xfrm>
          <a:off x="2066925" y="6888480"/>
          <a:ext cx="111252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36</xdr:row>
      <xdr:rowOff>76200</xdr:rowOff>
    </xdr:from>
    <xdr:to>
      <xdr:col>10</xdr:col>
      <xdr:colOff>409575</xdr:colOff>
      <xdr:row>36</xdr:row>
      <xdr:rowOff>76200</xdr:rowOff>
    </xdr:to>
    <xdr:cxnSp macro="">
      <xdr:nvCxnSpPr>
        <xdr:cNvPr id="37" name="Straight Arrow Connector 36"/>
        <xdr:cNvCxnSpPr/>
      </xdr:nvCxnSpPr>
      <xdr:spPr>
        <a:xfrm>
          <a:off x="3227070" y="6560820"/>
          <a:ext cx="112966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xdr:colOff>
      <xdr:row>34</xdr:row>
      <xdr:rowOff>57150</xdr:rowOff>
    </xdr:from>
    <xdr:to>
      <xdr:col>14</xdr:col>
      <xdr:colOff>19050</xdr:colOff>
      <xdr:row>34</xdr:row>
      <xdr:rowOff>57150</xdr:rowOff>
    </xdr:to>
    <xdr:cxnSp macro="">
      <xdr:nvCxnSpPr>
        <xdr:cNvPr id="38" name="Straight Arrow Connector 37"/>
        <xdr:cNvCxnSpPr/>
      </xdr:nvCxnSpPr>
      <xdr:spPr>
        <a:xfrm>
          <a:off x="4396740" y="6176010"/>
          <a:ext cx="116967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19050</xdr:colOff>
      <xdr:row>32</xdr:row>
      <xdr:rowOff>47625</xdr:rowOff>
    </xdr:from>
    <xdr:to>
      <xdr:col>14</xdr:col>
      <xdr:colOff>581025</xdr:colOff>
      <xdr:row>32</xdr:row>
      <xdr:rowOff>47625</xdr:rowOff>
    </xdr:to>
    <xdr:cxnSp macro="">
      <xdr:nvCxnSpPr>
        <xdr:cNvPr id="39" name="Straight Arrow Connector 38"/>
        <xdr:cNvCxnSpPr/>
      </xdr:nvCxnSpPr>
      <xdr:spPr>
        <a:xfrm>
          <a:off x="5566410" y="5800725"/>
          <a:ext cx="56197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xdr:colOff>
      <xdr:row>40</xdr:row>
      <xdr:rowOff>171450</xdr:rowOff>
    </xdr:from>
    <xdr:to>
      <xdr:col>7</xdr:col>
      <xdr:colOff>428625</xdr:colOff>
      <xdr:row>40</xdr:row>
      <xdr:rowOff>171450</xdr:rowOff>
    </xdr:to>
    <xdr:cxnSp macro="">
      <xdr:nvCxnSpPr>
        <xdr:cNvPr id="40" name="Straight Arrow Connector 39"/>
        <xdr:cNvCxnSpPr/>
      </xdr:nvCxnSpPr>
      <xdr:spPr>
        <a:xfrm>
          <a:off x="2047875" y="7387590"/>
          <a:ext cx="112395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42</xdr:row>
      <xdr:rowOff>171450</xdr:rowOff>
    </xdr:from>
    <xdr:to>
      <xdr:col>10</xdr:col>
      <xdr:colOff>390525</xdr:colOff>
      <xdr:row>42</xdr:row>
      <xdr:rowOff>171450</xdr:rowOff>
    </xdr:to>
    <xdr:cxnSp macro="">
      <xdr:nvCxnSpPr>
        <xdr:cNvPr id="41" name="Straight Arrow Connector 40"/>
        <xdr:cNvCxnSpPr/>
      </xdr:nvCxnSpPr>
      <xdr:spPr>
        <a:xfrm>
          <a:off x="3198495" y="7753350"/>
          <a:ext cx="115443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44</xdr:row>
      <xdr:rowOff>171450</xdr:rowOff>
    </xdr:from>
    <xdr:to>
      <xdr:col>13</xdr:col>
      <xdr:colOff>361950</xdr:colOff>
      <xdr:row>44</xdr:row>
      <xdr:rowOff>171450</xdr:rowOff>
    </xdr:to>
    <xdr:cxnSp macro="">
      <xdr:nvCxnSpPr>
        <xdr:cNvPr id="42" name="Straight Arrow Connector 41"/>
        <xdr:cNvCxnSpPr/>
      </xdr:nvCxnSpPr>
      <xdr:spPr>
        <a:xfrm>
          <a:off x="4358640" y="8119110"/>
          <a:ext cx="115443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428625</xdr:colOff>
      <xdr:row>46</xdr:row>
      <xdr:rowOff>142875</xdr:rowOff>
    </xdr:from>
    <xdr:to>
      <xdr:col>15</xdr:col>
      <xdr:colOff>400050</xdr:colOff>
      <xdr:row>46</xdr:row>
      <xdr:rowOff>142875</xdr:rowOff>
    </xdr:to>
    <xdr:cxnSp macro="">
      <xdr:nvCxnSpPr>
        <xdr:cNvPr id="43" name="Straight Arrow Connector 42"/>
        <xdr:cNvCxnSpPr/>
      </xdr:nvCxnSpPr>
      <xdr:spPr>
        <a:xfrm>
          <a:off x="5549265" y="8456295"/>
          <a:ext cx="105346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38</xdr:row>
      <xdr:rowOff>66675</xdr:rowOff>
    </xdr:from>
    <xdr:to>
      <xdr:col>5</xdr:col>
      <xdr:colOff>38100</xdr:colOff>
      <xdr:row>39</xdr:row>
      <xdr:rowOff>66675</xdr:rowOff>
    </xdr:to>
    <xdr:cxnSp macro="">
      <xdr:nvCxnSpPr>
        <xdr:cNvPr id="44" name="Straight Arrow Connector 43"/>
        <xdr:cNvCxnSpPr/>
      </xdr:nvCxnSpPr>
      <xdr:spPr>
        <a:xfrm flipV="1">
          <a:off x="2019300" y="6917055"/>
          <a:ext cx="0" cy="18288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xdr:colOff>
      <xdr:row>36</xdr:row>
      <xdr:rowOff>66675</xdr:rowOff>
    </xdr:from>
    <xdr:to>
      <xdr:col>8</xdr:col>
      <xdr:colOff>19050</xdr:colOff>
      <xdr:row>38</xdr:row>
      <xdr:rowOff>47626</xdr:rowOff>
    </xdr:to>
    <xdr:cxnSp macro="">
      <xdr:nvCxnSpPr>
        <xdr:cNvPr id="45" name="Straight Arrow Connector 44"/>
        <xdr:cNvCxnSpPr/>
      </xdr:nvCxnSpPr>
      <xdr:spPr>
        <a:xfrm flipV="1">
          <a:off x="3188970" y="6551295"/>
          <a:ext cx="0" cy="34671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419100</xdr:colOff>
      <xdr:row>34</xdr:row>
      <xdr:rowOff>66675</xdr:rowOff>
    </xdr:from>
    <xdr:to>
      <xdr:col>10</xdr:col>
      <xdr:colOff>419100</xdr:colOff>
      <xdr:row>36</xdr:row>
      <xdr:rowOff>66676</xdr:rowOff>
    </xdr:to>
    <xdr:cxnSp macro="">
      <xdr:nvCxnSpPr>
        <xdr:cNvPr id="46" name="Straight Arrow Connector 45"/>
        <xdr:cNvCxnSpPr/>
      </xdr:nvCxnSpPr>
      <xdr:spPr>
        <a:xfrm flipV="1">
          <a:off x="4358640" y="6185535"/>
          <a:ext cx="0" cy="36576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419100</xdr:colOff>
      <xdr:row>32</xdr:row>
      <xdr:rowOff>38100</xdr:rowOff>
    </xdr:from>
    <xdr:to>
      <xdr:col>13</xdr:col>
      <xdr:colOff>419100</xdr:colOff>
      <xdr:row>34</xdr:row>
      <xdr:rowOff>66676</xdr:rowOff>
    </xdr:to>
    <xdr:cxnSp macro="">
      <xdr:nvCxnSpPr>
        <xdr:cNvPr id="47" name="Straight Arrow Connector 46"/>
        <xdr:cNvCxnSpPr/>
      </xdr:nvCxnSpPr>
      <xdr:spPr>
        <a:xfrm flipV="1">
          <a:off x="5547360" y="5791200"/>
          <a:ext cx="0" cy="39433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39</xdr:row>
      <xdr:rowOff>114300</xdr:rowOff>
    </xdr:from>
    <xdr:to>
      <xdr:col>5</xdr:col>
      <xdr:colOff>38100</xdr:colOff>
      <xdr:row>40</xdr:row>
      <xdr:rowOff>123825</xdr:rowOff>
    </xdr:to>
    <xdr:cxnSp macro="">
      <xdr:nvCxnSpPr>
        <xdr:cNvPr id="48" name="Straight Arrow Connector 47"/>
        <xdr:cNvCxnSpPr/>
      </xdr:nvCxnSpPr>
      <xdr:spPr>
        <a:xfrm>
          <a:off x="2019300" y="7147560"/>
          <a:ext cx="0" cy="19240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40</xdr:row>
      <xdr:rowOff>171450</xdr:rowOff>
    </xdr:from>
    <xdr:to>
      <xdr:col>8</xdr:col>
      <xdr:colOff>28575</xdr:colOff>
      <xdr:row>42</xdr:row>
      <xdr:rowOff>123825</xdr:rowOff>
    </xdr:to>
    <xdr:cxnSp macro="">
      <xdr:nvCxnSpPr>
        <xdr:cNvPr id="49" name="Straight Arrow Connector 48"/>
        <xdr:cNvCxnSpPr/>
      </xdr:nvCxnSpPr>
      <xdr:spPr>
        <a:xfrm>
          <a:off x="3198495" y="7387590"/>
          <a:ext cx="0" cy="31813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xdr:colOff>
      <xdr:row>43</xdr:row>
      <xdr:rowOff>19050</xdr:rowOff>
    </xdr:from>
    <xdr:to>
      <xdr:col>11</xdr:col>
      <xdr:colOff>9525</xdr:colOff>
      <xdr:row>44</xdr:row>
      <xdr:rowOff>152400</xdr:rowOff>
    </xdr:to>
    <xdr:cxnSp macro="">
      <xdr:nvCxnSpPr>
        <xdr:cNvPr id="50" name="Straight Arrow Connector 49"/>
        <xdr:cNvCxnSpPr/>
      </xdr:nvCxnSpPr>
      <xdr:spPr>
        <a:xfrm>
          <a:off x="4368165" y="7783830"/>
          <a:ext cx="0" cy="31623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44</xdr:row>
      <xdr:rowOff>161925</xdr:rowOff>
    </xdr:from>
    <xdr:to>
      <xdr:col>14</xdr:col>
      <xdr:colOff>0</xdr:colOff>
      <xdr:row>46</xdr:row>
      <xdr:rowOff>114300</xdr:rowOff>
    </xdr:to>
    <xdr:cxnSp macro="">
      <xdr:nvCxnSpPr>
        <xdr:cNvPr id="51" name="Straight Arrow Connector 50"/>
        <xdr:cNvCxnSpPr/>
      </xdr:nvCxnSpPr>
      <xdr:spPr>
        <a:xfrm>
          <a:off x="5547360" y="8109585"/>
          <a:ext cx="0" cy="31813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238125</xdr:colOff>
      <xdr:row>37</xdr:row>
      <xdr:rowOff>161925</xdr:rowOff>
    </xdr:from>
    <xdr:to>
      <xdr:col>5</xdr:col>
      <xdr:colOff>238125</xdr:colOff>
      <xdr:row>38</xdr:row>
      <xdr:rowOff>104775</xdr:rowOff>
    </xdr:to>
    <xdr:cxnSp macro="">
      <xdr:nvCxnSpPr>
        <xdr:cNvPr id="52" name="Straight Connector 51"/>
        <xdr:cNvCxnSpPr/>
      </xdr:nvCxnSpPr>
      <xdr:spPr>
        <a:xfrm>
          <a:off x="2219325" y="6829425"/>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37</xdr:row>
      <xdr:rowOff>171450</xdr:rowOff>
    </xdr:from>
    <xdr:to>
      <xdr:col>6</xdr:col>
      <xdr:colOff>19050</xdr:colOff>
      <xdr:row>38</xdr:row>
      <xdr:rowOff>114300</xdr:rowOff>
    </xdr:to>
    <xdr:cxnSp macro="">
      <xdr:nvCxnSpPr>
        <xdr:cNvPr id="53" name="Straight Connector 52"/>
        <xdr:cNvCxnSpPr/>
      </xdr:nvCxnSpPr>
      <xdr:spPr>
        <a:xfrm>
          <a:off x="2396490" y="6838950"/>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219075</xdr:colOff>
      <xdr:row>37</xdr:row>
      <xdr:rowOff>171450</xdr:rowOff>
    </xdr:from>
    <xdr:to>
      <xdr:col>6</xdr:col>
      <xdr:colOff>219075</xdr:colOff>
      <xdr:row>38</xdr:row>
      <xdr:rowOff>114300</xdr:rowOff>
    </xdr:to>
    <xdr:cxnSp macro="">
      <xdr:nvCxnSpPr>
        <xdr:cNvPr id="54" name="Straight Connector 53"/>
        <xdr:cNvCxnSpPr/>
      </xdr:nvCxnSpPr>
      <xdr:spPr>
        <a:xfrm>
          <a:off x="2596515" y="6838950"/>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37</xdr:row>
      <xdr:rowOff>171450</xdr:rowOff>
    </xdr:from>
    <xdr:to>
      <xdr:col>7</xdr:col>
      <xdr:colOff>9525</xdr:colOff>
      <xdr:row>38</xdr:row>
      <xdr:rowOff>114300</xdr:rowOff>
    </xdr:to>
    <xdr:cxnSp macro="">
      <xdr:nvCxnSpPr>
        <xdr:cNvPr id="55" name="Straight Connector 54"/>
        <xdr:cNvCxnSpPr/>
      </xdr:nvCxnSpPr>
      <xdr:spPr>
        <a:xfrm>
          <a:off x="2783205" y="6838950"/>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219075</xdr:colOff>
      <xdr:row>37</xdr:row>
      <xdr:rowOff>171450</xdr:rowOff>
    </xdr:from>
    <xdr:to>
      <xdr:col>7</xdr:col>
      <xdr:colOff>219075</xdr:colOff>
      <xdr:row>38</xdr:row>
      <xdr:rowOff>114300</xdr:rowOff>
    </xdr:to>
    <xdr:cxnSp macro="">
      <xdr:nvCxnSpPr>
        <xdr:cNvPr id="56" name="Straight Connector 55"/>
        <xdr:cNvCxnSpPr/>
      </xdr:nvCxnSpPr>
      <xdr:spPr>
        <a:xfrm>
          <a:off x="2992755" y="6838950"/>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190500</xdr:colOff>
      <xdr:row>36</xdr:row>
      <xdr:rowOff>0</xdr:rowOff>
    </xdr:from>
    <xdr:to>
      <xdr:col>8</xdr:col>
      <xdr:colOff>190500</xdr:colOff>
      <xdr:row>36</xdr:row>
      <xdr:rowOff>123825</xdr:rowOff>
    </xdr:to>
    <xdr:cxnSp macro="">
      <xdr:nvCxnSpPr>
        <xdr:cNvPr id="57" name="Straight Connector 56"/>
        <xdr:cNvCxnSpPr/>
      </xdr:nvCxnSpPr>
      <xdr:spPr>
        <a:xfrm>
          <a:off x="3360420" y="6484620"/>
          <a:ext cx="0"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409575</xdr:colOff>
      <xdr:row>36</xdr:row>
      <xdr:rowOff>9525</xdr:rowOff>
    </xdr:from>
    <xdr:to>
      <xdr:col>8</xdr:col>
      <xdr:colOff>409575</xdr:colOff>
      <xdr:row>36</xdr:row>
      <xdr:rowOff>133350</xdr:rowOff>
    </xdr:to>
    <xdr:cxnSp macro="">
      <xdr:nvCxnSpPr>
        <xdr:cNvPr id="58" name="Straight Connector 57"/>
        <xdr:cNvCxnSpPr/>
      </xdr:nvCxnSpPr>
      <xdr:spPr>
        <a:xfrm>
          <a:off x="3564255" y="6494145"/>
          <a:ext cx="0"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171450</xdr:colOff>
      <xdr:row>36</xdr:row>
      <xdr:rowOff>9525</xdr:rowOff>
    </xdr:from>
    <xdr:to>
      <xdr:col>9</xdr:col>
      <xdr:colOff>171450</xdr:colOff>
      <xdr:row>36</xdr:row>
      <xdr:rowOff>133350</xdr:rowOff>
    </xdr:to>
    <xdr:cxnSp macro="">
      <xdr:nvCxnSpPr>
        <xdr:cNvPr id="59" name="Straight Connector 58"/>
        <xdr:cNvCxnSpPr/>
      </xdr:nvCxnSpPr>
      <xdr:spPr>
        <a:xfrm>
          <a:off x="3737610" y="6494145"/>
          <a:ext cx="0"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400050</xdr:colOff>
      <xdr:row>36</xdr:row>
      <xdr:rowOff>9525</xdr:rowOff>
    </xdr:from>
    <xdr:to>
      <xdr:col>9</xdr:col>
      <xdr:colOff>400050</xdr:colOff>
      <xdr:row>36</xdr:row>
      <xdr:rowOff>133350</xdr:rowOff>
    </xdr:to>
    <xdr:cxnSp macro="">
      <xdr:nvCxnSpPr>
        <xdr:cNvPr id="60" name="Straight Connector 59"/>
        <xdr:cNvCxnSpPr/>
      </xdr:nvCxnSpPr>
      <xdr:spPr>
        <a:xfrm>
          <a:off x="3958590" y="6494145"/>
          <a:ext cx="0"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171450</xdr:colOff>
      <xdr:row>36</xdr:row>
      <xdr:rowOff>9525</xdr:rowOff>
    </xdr:from>
    <xdr:to>
      <xdr:col>10</xdr:col>
      <xdr:colOff>171450</xdr:colOff>
      <xdr:row>36</xdr:row>
      <xdr:rowOff>133350</xdr:rowOff>
    </xdr:to>
    <xdr:cxnSp macro="">
      <xdr:nvCxnSpPr>
        <xdr:cNvPr id="61" name="Straight Connector 60"/>
        <xdr:cNvCxnSpPr/>
      </xdr:nvCxnSpPr>
      <xdr:spPr>
        <a:xfrm>
          <a:off x="4133850" y="6494145"/>
          <a:ext cx="0"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171450</xdr:colOff>
      <xdr:row>33</xdr:row>
      <xdr:rowOff>161925</xdr:rowOff>
    </xdr:from>
    <xdr:to>
      <xdr:col>11</xdr:col>
      <xdr:colOff>171450</xdr:colOff>
      <xdr:row>34</xdr:row>
      <xdr:rowOff>104775</xdr:rowOff>
    </xdr:to>
    <xdr:cxnSp macro="">
      <xdr:nvCxnSpPr>
        <xdr:cNvPr id="62" name="Straight Connector 61"/>
        <xdr:cNvCxnSpPr/>
      </xdr:nvCxnSpPr>
      <xdr:spPr>
        <a:xfrm>
          <a:off x="4530090" y="6097905"/>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390525</xdr:colOff>
      <xdr:row>33</xdr:row>
      <xdr:rowOff>171450</xdr:rowOff>
    </xdr:from>
    <xdr:to>
      <xdr:col>11</xdr:col>
      <xdr:colOff>390525</xdr:colOff>
      <xdr:row>34</xdr:row>
      <xdr:rowOff>114300</xdr:rowOff>
    </xdr:to>
    <xdr:cxnSp macro="">
      <xdr:nvCxnSpPr>
        <xdr:cNvPr id="63" name="Straight Connector 62"/>
        <xdr:cNvCxnSpPr/>
      </xdr:nvCxnSpPr>
      <xdr:spPr>
        <a:xfrm>
          <a:off x="4749165" y="6107430"/>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152400</xdr:colOff>
      <xdr:row>33</xdr:row>
      <xdr:rowOff>171450</xdr:rowOff>
    </xdr:from>
    <xdr:to>
      <xdr:col>12</xdr:col>
      <xdr:colOff>152400</xdr:colOff>
      <xdr:row>34</xdr:row>
      <xdr:rowOff>114300</xdr:rowOff>
    </xdr:to>
    <xdr:cxnSp macro="">
      <xdr:nvCxnSpPr>
        <xdr:cNvPr id="64" name="Straight Connector 63"/>
        <xdr:cNvCxnSpPr/>
      </xdr:nvCxnSpPr>
      <xdr:spPr>
        <a:xfrm>
          <a:off x="4907280" y="6107430"/>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381000</xdr:colOff>
      <xdr:row>33</xdr:row>
      <xdr:rowOff>171450</xdr:rowOff>
    </xdr:from>
    <xdr:to>
      <xdr:col>12</xdr:col>
      <xdr:colOff>381000</xdr:colOff>
      <xdr:row>34</xdr:row>
      <xdr:rowOff>114300</xdr:rowOff>
    </xdr:to>
    <xdr:cxnSp macro="">
      <xdr:nvCxnSpPr>
        <xdr:cNvPr id="65" name="Straight Connector 64"/>
        <xdr:cNvCxnSpPr/>
      </xdr:nvCxnSpPr>
      <xdr:spPr>
        <a:xfrm>
          <a:off x="5135880" y="6107430"/>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152400</xdr:colOff>
      <xdr:row>33</xdr:row>
      <xdr:rowOff>171450</xdr:rowOff>
    </xdr:from>
    <xdr:to>
      <xdr:col>13</xdr:col>
      <xdr:colOff>152400</xdr:colOff>
      <xdr:row>34</xdr:row>
      <xdr:rowOff>114300</xdr:rowOff>
    </xdr:to>
    <xdr:cxnSp macro="">
      <xdr:nvCxnSpPr>
        <xdr:cNvPr id="66" name="Straight Connector 65"/>
        <xdr:cNvCxnSpPr/>
      </xdr:nvCxnSpPr>
      <xdr:spPr>
        <a:xfrm>
          <a:off x="5303520" y="6107430"/>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266700</xdr:colOff>
      <xdr:row>40</xdr:row>
      <xdr:rowOff>114300</xdr:rowOff>
    </xdr:from>
    <xdr:to>
      <xdr:col>5</xdr:col>
      <xdr:colOff>266700</xdr:colOff>
      <xdr:row>41</xdr:row>
      <xdr:rowOff>57150</xdr:rowOff>
    </xdr:to>
    <xdr:cxnSp macro="">
      <xdr:nvCxnSpPr>
        <xdr:cNvPr id="67" name="Straight Connector 66"/>
        <xdr:cNvCxnSpPr/>
      </xdr:nvCxnSpPr>
      <xdr:spPr>
        <a:xfrm>
          <a:off x="2247900" y="7330440"/>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40</xdr:row>
      <xdr:rowOff>123825</xdr:rowOff>
    </xdr:from>
    <xdr:to>
      <xdr:col>6</xdr:col>
      <xdr:colOff>47625</xdr:colOff>
      <xdr:row>41</xdr:row>
      <xdr:rowOff>66675</xdr:rowOff>
    </xdr:to>
    <xdr:cxnSp macro="">
      <xdr:nvCxnSpPr>
        <xdr:cNvPr id="68" name="Straight Connector 67"/>
        <xdr:cNvCxnSpPr/>
      </xdr:nvCxnSpPr>
      <xdr:spPr>
        <a:xfrm>
          <a:off x="2425065" y="7339965"/>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247650</xdr:colOff>
      <xdr:row>40</xdr:row>
      <xdr:rowOff>123825</xdr:rowOff>
    </xdr:from>
    <xdr:to>
      <xdr:col>6</xdr:col>
      <xdr:colOff>247650</xdr:colOff>
      <xdr:row>41</xdr:row>
      <xdr:rowOff>66675</xdr:rowOff>
    </xdr:to>
    <xdr:cxnSp macro="">
      <xdr:nvCxnSpPr>
        <xdr:cNvPr id="69" name="Straight Connector 68"/>
        <xdr:cNvCxnSpPr/>
      </xdr:nvCxnSpPr>
      <xdr:spPr>
        <a:xfrm>
          <a:off x="2625090" y="7339965"/>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xdr:colOff>
      <xdr:row>40</xdr:row>
      <xdr:rowOff>123825</xdr:rowOff>
    </xdr:from>
    <xdr:to>
      <xdr:col>7</xdr:col>
      <xdr:colOff>38100</xdr:colOff>
      <xdr:row>41</xdr:row>
      <xdr:rowOff>66675</xdr:rowOff>
    </xdr:to>
    <xdr:cxnSp macro="">
      <xdr:nvCxnSpPr>
        <xdr:cNvPr id="70" name="Straight Connector 69"/>
        <xdr:cNvCxnSpPr/>
      </xdr:nvCxnSpPr>
      <xdr:spPr>
        <a:xfrm>
          <a:off x="2811780" y="7339965"/>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247650</xdr:colOff>
      <xdr:row>40</xdr:row>
      <xdr:rowOff>123825</xdr:rowOff>
    </xdr:from>
    <xdr:to>
      <xdr:col>7</xdr:col>
      <xdr:colOff>247650</xdr:colOff>
      <xdr:row>41</xdr:row>
      <xdr:rowOff>66675</xdr:rowOff>
    </xdr:to>
    <xdr:cxnSp macro="">
      <xdr:nvCxnSpPr>
        <xdr:cNvPr id="71" name="Straight Connector 70"/>
        <xdr:cNvCxnSpPr/>
      </xdr:nvCxnSpPr>
      <xdr:spPr>
        <a:xfrm>
          <a:off x="3021330" y="7339965"/>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142875</xdr:colOff>
      <xdr:row>42</xdr:row>
      <xdr:rowOff>104775</xdr:rowOff>
    </xdr:from>
    <xdr:to>
      <xdr:col>8</xdr:col>
      <xdr:colOff>142875</xdr:colOff>
      <xdr:row>43</xdr:row>
      <xdr:rowOff>47625</xdr:rowOff>
    </xdr:to>
    <xdr:cxnSp macro="">
      <xdr:nvCxnSpPr>
        <xdr:cNvPr id="72" name="Straight Connector 71"/>
        <xdr:cNvCxnSpPr/>
      </xdr:nvCxnSpPr>
      <xdr:spPr>
        <a:xfrm>
          <a:off x="3312795" y="7686675"/>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361950</xdr:colOff>
      <xdr:row>42</xdr:row>
      <xdr:rowOff>114300</xdr:rowOff>
    </xdr:from>
    <xdr:to>
      <xdr:col>8</xdr:col>
      <xdr:colOff>361950</xdr:colOff>
      <xdr:row>43</xdr:row>
      <xdr:rowOff>57150</xdr:rowOff>
    </xdr:to>
    <xdr:cxnSp macro="">
      <xdr:nvCxnSpPr>
        <xdr:cNvPr id="73" name="Straight Connector 72"/>
        <xdr:cNvCxnSpPr/>
      </xdr:nvCxnSpPr>
      <xdr:spPr>
        <a:xfrm>
          <a:off x="3531870" y="7696200"/>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123825</xdr:colOff>
      <xdr:row>42</xdr:row>
      <xdr:rowOff>114300</xdr:rowOff>
    </xdr:from>
    <xdr:to>
      <xdr:col>9</xdr:col>
      <xdr:colOff>123825</xdr:colOff>
      <xdr:row>43</xdr:row>
      <xdr:rowOff>57150</xdr:rowOff>
    </xdr:to>
    <xdr:cxnSp macro="">
      <xdr:nvCxnSpPr>
        <xdr:cNvPr id="74" name="Straight Connector 73"/>
        <xdr:cNvCxnSpPr/>
      </xdr:nvCxnSpPr>
      <xdr:spPr>
        <a:xfrm>
          <a:off x="3689985" y="7696200"/>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352425</xdr:colOff>
      <xdr:row>42</xdr:row>
      <xdr:rowOff>114300</xdr:rowOff>
    </xdr:from>
    <xdr:to>
      <xdr:col>9</xdr:col>
      <xdr:colOff>352425</xdr:colOff>
      <xdr:row>43</xdr:row>
      <xdr:rowOff>57150</xdr:rowOff>
    </xdr:to>
    <xdr:cxnSp macro="">
      <xdr:nvCxnSpPr>
        <xdr:cNvPr id="75" name="Straight Connector 74"/>
        <xdr:cNvCxnSpPr/>
      </xdr:nvCxnSpPr>
      <xdr:spPr>
        <a:xfrm>
          <a:off x="3918585" y="7696200"/>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42</xdr:row>
      <xdr:rowOff>114300</xdr:rowOff>
    </xdr:from>
    <xdr:to>
      <xdr:col>10</xdr:col>
      <xdr:colOff>123825</xdr:colOff>
      <xdr:row>43</xdr:row>
      <xdr:rowOff>57150</xdr:rowOff>
    </xdr:to>
    <xdr:cxnSp macro="">
      <xdr:nvCxnSpPr>
        <xdr:cNvPr id="76" name="Straight Connector 75"/>
        <xdr:cNvCxnSpPr/>
      </xdr:nvCxnSpPr>
      <xdr:spPr>
        <a:xfrm>
          <a:off x="4086225" y="7696200"/>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161925</xdr:colOff>
      <xdr:row>44</xdr:row>
      <xdr:rowOff>104775</xdr:rowOff>
    </xdr:from>
    <xdr:to>
      <xdr:col>11</xdr:col>
      <xdr:colOff>161925</xdr:colOff>
      <xdr:row>45</xdr:row>
      <xdr:rowOff>47625</xdr:rowOff>
    </xdr:to>
    <xdr:cxnSp macro="">
      <xdr:nvCxnSpPr>
        <xdr:cNvPr id="77" name="Straight Connector 76"/>
        <xdr:cNvCxnSpPr/>
      </xdr:nvCxnSpPr>
      <xdr:spPr>
        <a:xfrm>
          <a:off x="4520565" y="8052435"/>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381000</xdr:colOff>
      <xdr:row>44</xdr:row>
      <xdr:rowOff>114300</xdr:rowOff>
    </xdr:from>
    <xdr:to>
      <xdr:col>11</xdr:col>
      <xdr:colOff>381000</xdr:colOff>
      <xdr:row>45</xdr:row>
      <xdr:rowOff>57150</xdr:rowOff>
    </xdr:to>
    <xdr:cxnSp macro="">
      <xdr:nvCxnSpPr>
        <xdr:cNvPr id="78" name="Straight Connector 77"/>
        <xdr:cNvCxnSpPr/>
      </xdr:nvCxnSpPr>
      <xdr:spPr>
        <a:xfrm>
          <a:off x="4739640" y="8061960"/>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142875</xdr:colOff>
      <xdr:row>44</xdr:row>
      <xdr:rowOff>114300</xdr:rowOff>
    </xdr:from>
    <xdr:to>
      <xdr:col>12</xdr:col>
      <xdr:colOff>142875</xdr:colOff>
      <xdr:row>45</xdr:row>
      <xdr:rowOff>57150</xdr:rowOff>
    </xdr:to>
    <xdr:cxnSp macro="">
      <xdr:nvCxnSpPr>
        <xdr:cNvPr id="79" name="Straight Connector 78"/>
        <xdr:cNvCxnSpPr/>
      </xdr:nvCxnSpPr>
      <xdr:spPr>
        <a:xfrm>
          <a:off x="4897755" y="8061960"/>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371475</xdr:colOff>
      <xdr:row>44</xdr:row>
      <xdr:rowOff>114300</xdr:rowOff>
    </xdr:from>
    <xdr:to>
      <xdr:col>12</xdr:col>
      <xdr:colOff>371475</xdr:colOff>
      <xdr:row>45</xdr:row>
      <xdr:rowOff>57150</xdr:rowOff>
    </xdr:to>
    <xdr:cxnSp macro="">
      <xdr:nvCxnSpPr>
        <xdr:cNvPr id="80" name="Straight Connector 79"/>
        <xdr:cNvCxnSpPr/>
      </xdr:nvCxnSpPr>
      <xdr:spPr>
        <a:xfrm>
          <a:off x="5126355" y="8061960"/>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142875</xdr:colOff>
      <xdr:row>44</xdr:row>
      <xdr:rowOff>114300</xdr:rowOff>
    </xdr:from>
    <xdr:to>
      <xdr:col>13</xdr:col>
      <xdr:colOff>142875</xdr:colOff>
      <xdr:row>45</xdr:row>
      <xdr:rowOff>57150</xdr:rowOff>
    </xdr:to>
    <xdr:cxnSp macro="">
      <xdr:nvCxnSpPr>
        <xdr:cNvPr id="81" name="Straight Connector 80"/>
        <xdr:cNvCxnSpPr/>
      </xdr:nvCxnSpPr>
      <xdr:spPr>
        <a:xfrm>
          <a:off x="5293995" y="8061960"/>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123825</xdr:colOff>
      <xdr:row>46</xdr:row>
      <xdr:rowOff>76200</xdr:rowOff>
    </xdr:from>
    <xdr:to>
      <xdr:col>14</xdr:col>
      <xdr:colOff>123825</xdr:colOff>
      <xdr:row>47</xdr:row>
      <xdr:rowOff>19050</xdr:rowOff>
    </xdr:to>
    <xdr:cxnSp macro="">
      <xdr:nvCxnSpPr>
        <xdr:cNvPr id="82" name="Straight Connector 81"/>
        <xdr:cNvCxnSpPr/>
      </xdr:nvCxnSpPr>
      <xdr:spPr>
        <a:xfrm>
          <a:off x="5671185" y="8389620"/>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342900</xdr:colOff>
      <xdr:row>46</xdr:row>
      <xdr:rowOff>85725</xdr:rowOff>
    </xdr:from>
    <xdr:to>
      <xdr:col>14</xdr:col>
      <xdr:colOff>342900</xdr:colOff>
      <xdr:row>47</xdr:row>
      <xdr:rowOff>28575</xdr:rowOff>
    </xdr:to>
    <xdr:cxnSp macro="">
      <xdr:nvCxnSpPr>
        <xdr:cNvPr id="83" name="Straight Connector 82"/>
        <xdr:cNvCxnSpPr/>
      </xdr:nvCxnSpPr>
      <xdr:spPr>
        <a:xfrm>
          <a:off x="5890260" y="8399145"/>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542925</xdr:colOff>
      <xdr:row>46</xdr:row>
      <xdr:rowOff>85725</xdr:rowOff>
    </xdr:from>
    <xdr:to>
      <xdr:col>14</xdr:col>
      <xdr:colOff>542925</xdr:colOff>
      <xdr:row>47</xdr:row>
      <xdr:rowOff>28575</xdr:rowOff>
    </xdr:to>
    <xdr:cxnSp macro="">
      <xdr:nvCxnSpPr>
        <xdr:cNvPr id="84" name="Straight Connector 83"/>
        <xdr:cNvCxnSpPr/>
      </xdr:nvCxnSpPr>
      <xdr:spPr>
        <a:xfrm>
          <a:off x="6090285" y="8399145"/>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771525</xdr:colOff>
      <xdr:row>46</xdr:row>
      <xdr:rowOff>85725</xdr:rowOff>
    </xdr:from>
    <xdr:to>
      <xdr:col>14</xdr:col>
      <xdr:colOff>771525</xdr:colOff>
      <xdr:row>47</xdr:row>
      <xdr:rowOff>28575</xdr:rowOff>
    </xdr:to>
    <xdr:cxnSp macro="">
      <xdr:nvCxnSpPr>
        <xdr:cNvPr id="85" name="Straight Connector 84"/>
        <xdr:cNvCxnSpPr/>
      </xdr:nvCxnSpPr>
      <xdr:spPr>
        <a:xfrm>
          <a:off x="6212205" y="8399145"/>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152400</xdr:colOff>
      <xdr:row>46</xdr:row>
      <xdr:rowOff>85725</xdr:rowOff>
    </xdr:from>
    <xdr:to>
      <xdr:col>15</xdr:col>
      <xdr:colOff>152400</xdr:colOff>
      <xdr:row>47</xdr:row>
      <xdr:rowOff>28575</xdr:rowOff>
    </xdr:to>
    <xdr:cxnSp macro="">
      <xdr:nvCxnSpPr>
        <xdr:cNvPr id="86" name="Straight Connector 85"/>
        <xdr:cNvCxnSpPr/>
      </xdr:nvCxnSpPr>
      <xdr:spPr>
        <a:xfrm>
          <a:off x="6362700" y="8399145"/>
          <a:ext cx="0" cy="125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39</xdr:row>
      <xdr:rowOff>9525</xdr:rowOff>
    </xdr:from>
    <xdr:to>
      <xdr:col>4</xdr:col>
      <xdr:colOff>104775</xdr:colOff>
      <xdr:row>39</xdr:row>
      <xdr:rowOff>133350</xdr:rowOff>
    </xdr:to>
    <xdr:cxnSp macro="">
      <xdr:nvCxnSpPr>
        <xdr:cNvPr id="87" name="Straight Connector 86"/>
        <xdr:cNvCxnSpPr/>
      </xdr:nvCxnSpPr>
      <xdr:spPr>
        <a:xfrm>
          <a:off x="1689735" y="7042785"/>
          <a:ext cx="0"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323850</xdr:colOff>
      <xdr:row>39</xdr:row>
      <xdr:rowOff>19050</xdr:rowOff>
    </xdr:from>
    <xdr:to>
      <xdr:col>4</xdr:col>
      <xdr:colOff>323850</xdr:colOff>
      <xdr:row>39</xdr:row>
      <xdr:rowOff>142875</xdr:rowOff>
    </xdr:to>
    <xdr:cxnSp macro="">
      <xdr:nvCxnSpPr>
        <xdr:cNvPr id="88" name="Straight Connector 87"/>
        <xdr:cNvCxnSpPr/>
      </xdr:nvCxnSpPr>
      <xdr:spPr>
        <a:xfrm>
          <a:off x="1908810" y="7052310"/>
          <a:ext cx="0"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85725</xdr:colOff>
      <xdr:row>39</xdr:row>
      <xdr:rowOff>19050</xdr:rowOff>
    </xdr:from>
    <xdr:to>
      <xdr:col>5</xdr:col>
      <xdr:colOff>85725</xdr:colOff>
      <xdr:row>39</xdr:row>
      <xdr:rowOff>142875</xdr:rowOff>
    </xdr:to>
    <xdr:cxnSp macro="">
      <xdr:nvCxnSpPr>
        <xdr:cNvPr id="89" name="Straight Connector 88"/>
        <xdr:cNvCxnSpPr/>
      </xdr:nvCxnSpPr>
      <xdr:spPr>
        <a:xfrm>
          <a:off x="2066925" y="7052310"/>
          <a:ext cx="0"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314325</xdr:colOff>
      <xdr:row>39</xdr:row>
      <xdr:rowOff>19050</xdr:rowOff>
    </xdr:from>
    <xdr:to>
      <xdr:col>5</xdr:col>
      <xdr:colOff>314325</xdr:colOff>
      <xdr:row>39</xdr:row>
      <xdr:rowOff>142875</xdr:rowOff>
    </xdr:to>
    <xdr:cxnSp macro="">
      <xdr:nvCxnSpPr>
        <xdr:cNvPr id="90" name="Straight Connector 89"/>
        <xdr:cNvCxnSpPr/>
      </xdr:nvCxnSpPr>
      <xdr:spPr>
        <a:xfrm>
          <a:off x="2295525" y="7052310"/>
          <a:ext cx="0"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85725</xdr:colOff>
      <xdr:row>39</xdr:row>
      <xdr:rowOff>19050</xdr:rowOff>
    </xdr:from>
    <xdr:to>
      <xdr:col>6</xdr:col>
      <xdr:colOff>85725</xdr:colOff>
      <xdr:row>39</xdr:row>
      <xdr:rowOff>142875</xdr:rowOff>
    </xdr:to>
    <xdr:cxnSp macro="">
      <xdr:nvCxnSpPr>
        <xdr:cNvPr id="91" name="Straight Connector 90"/>
        <xdr:cNvCxnSpPr/>
      </xdr:nvCxnSpPr>
      <xdr:spPr>
        <a:xfrm>
          <a:off x="2463165" y="7052310"/>
          <a:ext cx="0"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57150</xdr:colOff>
      <xdr:row>39</xdr:row>
      <xdr:rowOff>85725</xdr:rowOff>
    </xdr:from>
    <xdr:to>
      <xdr:col>16</xdr:col>
      <xdr:colOff>391583</xdr:colOff>
      <xdr:row>39</xdr:row>
      <xdr:rowOff>85725</xdr:rowOff>
    </xdr:to>
    <xdr:cxnSp macro="">
      <xdr:nvCxnSpPr>
        <xdr:cNvPr id="92" name="Straight Connector 91"/>
        <xdr:cNvCxnSpPr/>
      </xdr:nvCxnSpPr>
      <xdr:spPr>
        <a:xfrm>
          <a:off x="2038350" y="7118985"/>
          <a:ext cx="495977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3</xdr:row>
      <xdr:rowOff>47625</xdr:rowOff>
    </xdr:from>
    <xdr:to>
      <xdr:col>9</xdr:col>
      <xdr:colOff>247650</xdr:colOff>
      <xdr:row>3</xdr:row>
      <xdr:rowOff>47625</xdr:rowOff>
    </xdr:to>
    <xdr:cxnSp macro="">
      <xdr:nvCxnSpPr>
        <xdr:cNvPr id="93" name="Straight Connector 92"/>
        <xdr:cNvCxnSpPr/>
      </xdr:nvCxnSpPr>
      <xdr:spPr>
        <a:xfrm>
          <a:off x="3265170" y="588645"/>
          <a:ext cx="54864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352425</xdr:colOff>
      <xdr:row>1</xdr:row>
      <xdr:rowOff>9525</xdr:rowOff>
    </xdr:from>
    <xdr:to>
      <xdr:col>9</xdr:col>
      <xdr:colOff>381000</xdr:colOff>
      <xdr:row>3</xdr:row>
      <xdr:rowOff>28575</xdr:rowOff>
    </xdr:to>
    <xdr:cxnSp macro="">
      <xdr:nvCxnSpPr>
        <xdr:cNvPr id="94" name="Curved Connector 93"/>
        <xdr:cNvCxnSpPr/>
      </xdr:nvCxnSpPr>
      <xdr:spPr>
        <a:xfrm flipV="1">
          <a:off x="3522345" y="192405"/>
          <a:ext cx="424815" cy="377190"/>
        </a:xfrm>
        <a:prstGeom prst="curvedConnector3">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400050</xdr:colOff>
      <xdr:row>34</xdr:row>
      <xdr:rowOff>123826</xdr:rowOff>
    </xdr:from>
    <xdr:to>
      <xdr:col>12</xdr:col>
      <xdr:colOff>409575</xdr:colOff>
      <xdr:row>37</xdr:row>
      <xdr:rowOff>19050</xdr:rowOff>
    </xdr:to>
    <xdr:cxnSp macro="">
      <xdr:nvCxnSpPr>
        <xdr:cNvPr id="95" name="Straight Arrow Connector 94"/>
        <xdr:cNvCxnSpPr/>
      </xdr:nvCxnSpPr>
      <xdr:spPr>
        <a:xfrm flipH="1" flipV="1">
          <a:off x="4751070" y="6242686"/>
          <a:ext cx="398145" cy="44386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314325</xdr:colOff>
      <xdr:row>29</xdr:row>
      <xdr:rowOff>142875</xdr:rowOff>
    </xdr:from>
    <xdr:to>
      <xdr:col>15</xdr:col>
      <xdr:colOff>123825</xdr:colOff>
      <xdr:row>36</xdr:row>
      <xdr:rowOff>66675</xdr:rowOff>
    </xdr:to>
    <xdr:sp macro="" textlink="">
      <xdr:nvSpPr>
        <xdr:cNvPr id="96" name="Oval 95"/>
        <xdr:cNvSpPr/>
      </xdr:nvSpPr>
      <xdr:spPr>
        <a:xfrm>
          <a:off x="4276725" y="5347335"/>
          <a:ext cx="2057400" cy="1203960"/>
        </a:xfrm>
        <a:prstGeom prst="ellipse">
          <a:avLst/>
        </a:prstGeom>
        <a:noFill/>
        <a:ln>
          <a:solidFill>
            <a:srgbClr val="FF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vi-VN" sz="1100"/>
        </a:p>
      </xdr:txBody>
    </xdr:sp>
    <xdr:clientData/>
  </xdr:twoCellAnchor>
  <xdr:twoCellAnchor>
    <xdr:from>
      <xdr:col>4</xdr:col>
      <xdr:colOff>133350</xdr:colOff>
      <xdr:row>33</xdr:row>
      <xdr:rowOff>9525</xdr:rowOff>
    </xdr:from>
    <xdr:to>
      <xdr:col>10</xdr:col>
      <xdr:colOff>228600</xdr:colOff>
      <xdr:row>38</xdr:row>
      <xdr:rowOff>114300</xdr:rowOff>
    </xdr:to>
    <xdr:sp macro="" textlink="">
      <xdr:nvSpPr>
        <xdr:cNvPr id="97" name="Rounded Rectangle 96"/>
        <xdr:cNvSpPr/>
      </xdr:nvSpPr>
      <xdr:spPr>
        <a:xfrm>
          <a:off x="1718310" y="5945505"/>
          <a:ext cx="2472690" cy="1019175"/>
        </a:xfrm>
        <a:prstGeom prst="roundRect">
          <a:avLst/>
        </a:prstGeom>
        <a:noFill/>
        <a:ln>
          <a:solidFill>
            <a:srgbClr val="92D05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vi-VN" sz="1100"/>
        </a:p>
      </xdr:txBody>
    </xdr:sp>
    <xdr:clientData/>
  </xdr:twoCellAnchor>
  <xdr:twoCellAnchor>
    <xdr:from>
      <xdr:col>0</xdr:col>
      <xdr:colOff>183092</xdr:colOff>
      <xdr:row>37</xdr:row>
      <xdr:rowOff>160867</xdr:rowOff>
    </xdr:from>
    <xdr:to>
      <xdr:col>3</xdr:col>
      <xdr:colOff>719666</xdr:colOff>
      <xdr:row>41</xdr:row>
      <xdr:rowOff>17992</xdr:rowOff>
    </xdr:to>
    <xdr:sp macro="" textlink="">
      <xdr:nvSpPr>
        <xdr:cNvPr id="98" name="Rectangle 97"/>
        <xdr:cNvSpPr/>
      </xdr:nvSpPr>
      <xdr:spPr>
        <a:xfrm>
          <a:off x="183092" y="6828367"/>
          <a:ext cx="1374774" cy="588645"/>
        </a:xfrm>
        <a:prstGeom prst="rect">
          <a:avLst/>
        </a:prstGeom>
        <a:noFill/>
        <a:ln>
          <a:prstDash val="lg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vi-VN" sz="1100"/>
        </a:p>
      </xdr:txBody>
    </xdr:sp>
    <xdr:clientData/>
  </xdr:twoCellAnchor>
  <xdr:twoCellAnchor>
    <xdr:from>
      <xdr:col>4</xdr:col>
      <xdr:colOff>200025</xdr:colOff>
      <xdr:row>40</xdr:row>
      <xdr:rowOff>0</xdr:rowOff>
    </xdr:from>
    <xdr:to>
      <xdr:col>11</xdr:col>
      <xdr:colOff>190500</xdr:colOff>
      <xdr:row>45</xdr:row>
      <xdr:rowOff>47625</xdr:rowOff>
    </xdr:to>
    <xdr:sp macro="" textlink="">
      <xdr:nvSpPr>
        <xdr:cNvPr id="99" name="Oval 98"/>
        <xdr:cNvSpPr/>
      </xdr:nvSpPr>
      <xdr:spPr>
        <a:xfrm>
          <a:off x="1784985" y="7216140"/>
          <a:ext cx="2764155" cy="962025"/>
        </a:xfrm>
        <a:prstGeom prst="ellipse">
          <a:avLst/>
        </a:prstGeom>
        <a:noFill/>
        <a:ln>
          <a:solidFill>
            <a:srgbClr val="00B0F0"/>
          </a:solidFill>
          <a:prstDash val="lgDash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vi-VN" sz="1100"/>
        </a:p>
      </xdr:txBody>
    </xdr:sp>
    <xdr:clientData/>
  </xdr:twoCellAnchor>
  <xdr:twoCellAnchor>
    <xdr:from>
      <xdr:col>10</xdr:col>
      <xdr:colOff>381000</xdr:colOff>
      <xdr:row>44</xdr:row>
      <xdr:rowOff>28575</xdr:rowOff>
    </xdr:from>
    <xdr:to>
      <xdr:col>16</xdr:col>
      <xdr:colOff>85725</xdr:colOff>
      <xdr:row>49</xdr:row>
      <xdr:rowOff>133350</xdr:rowOff>
    </xdr:to>
    <xdr:sp macro="" textlink="">
      <xdr:nvSpPr>
        <xdr:cNvPr id="100" name="Rounded Rectangle 99"/>
        <xdr:cNvSpPr/>
      </xdr:nvSpPr>
      <xdr:spPr>
        <a:xfrm>
          <a:off x="4343400" y="7976235"/>
          <a:ext cx="2348865" cy="1019175"/>
        </a:xfrm>
        <a:prstGeom prst="roundRect">
          <a:avLst/>
        </a:prstGeom>
        <a:noFill/>
        <a:ln>
          <a:solidFill>
            <a:srgbClr val="92D05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vi-VN" sz="1100"/>
        </a:p>
      </xdr:txBody>
    </xdr:sp>
    <xdr:clientData/>
  </xdr:twoCellAnchor>
  <xdr:twoCellAnchor>
    <xdr:from>
      <xdr:col>18</xdr:col>
      <xdr:colOff>266700</xdr:colOff>
      <xdr:row>29</xdr:row>
      <xdr:rowOff>123825</xdr:rowOff>
    </xdr:from>
    <xdr:to>
      <xdr:col>22</xdr:col>
      <xdr:colOff>38100</xdr:colOff>
      <xdr:row>37</xdr:row>
      <xdr:rowOff>142875</xdr:rowOff>
    </xdr:to>
    <xdr:cxnSp macro="">
      <xdr:nvCxnSpPr>
        <xdr:cNvPr id="101" name="Curved Connector 100"/>
        <xdr:cNvCxnSpPr/>
      </xdr:nvCxnSpPr>
      <xdr:spPr>
        <a:xfrm flipV="1">
          <a:off x="7665720" y="5328285"/>
          <a:ext cx="1356360" cy="1482090"/>
        </a:xfrm>
        <a:prstGeom prst="curvedConnector3">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85725</xdr:colOff>
      <xdr:row>32</xdr:row>
      <xdr:rowOff>0</xdr:rowOff>
    </xdr:from>
    <xdr:to>
      <xdr:col>16</xdr:col>
      <xdr:colOff>352425</xdr:colOff>
      <xdr:row>34</xdr:row>
      <xdr:rowOff>19050</xdr:rowOff>
    </xdr:to>
    <xdr:sp macro="" textlink="">
      <xdr:nvSpPr>
        <xdr:cNvPr id="102" name="Striped Right Arrow 101"/>
        <xdr:cNvSpPr/>
      </xdr:nvSpPr>
      <xdr:spPr>
        <a:xfrm>
          <a:off x="6692265" y="5753100"/>
          <a:ext cx="266700" cy="38481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16</xdr:col>
      <xdr:colOff>133350</xdr:colOff>
      <xdr:row>41</xdr:row>
      <xdr:rowOff>152400</xdr:rowOff>
    </xdr:from>
    <xdr:to>
      <xdr:col>16</xdr:col>
      <xdr:colOff>400050</xdr:colOff>
      <xdr:row>43</xdr:row>
      <xdr:rowOff>171450</xdr:rowOff>
    </xdr:to>
    <xdr:sp macro="" textlink="">
      <xdr:nvSpPr>
        <xdr:cNvPr id="103" name="Striped Right Arrow 102"/>
        <xdr:cNvSpPr/>
      </xdr:nvSpPr>
      <xdr:spPr>
        <a:xfrm>
          <a:off x="6739890" y="7551420"/>
          <a:ext cx="259080" cy="38481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16</xdr:col>
      <xdr:colOff>352425</xdr:colOff>
      <xdr:row>24</xdr:row>
      <xdr:rowOff>19050</xdr:rowOff>
    </xdr:from>
    <xdr:to>
      <xdr:col>18</xdr:col>
      <xdr:colOff>38100</xdr:colOff>
      <xdr:row>33</xdr:row>
      <xdr:rowOff>9525</xdr:rowOff>
    </xdr:to>
    <xdr:cxnSp macro="">
      <xdr:nvCxnSpPr>
        <xdr:cNvPr id="104" name="Curved Connector 103"/>
        <xdr:cNvCxnSpPr>
          <a:stCxn id="102" idx="3"/>
        </xdr:cNvCxnSpPr>
      </xdr:nvCxnSpPr>
      <xdr:spPr>
        <a:xfrm flipV="1">
          <a:off x="6958965" y="4316730"/>
          <a:ext cx="478155" cy="1628775"/>
        </a:xfrm>
        <a:prstGeom prst="curvedConnector2">
          <a:avLst/>
        </a:prstGeom>
        <a:ln>
          <a:prstDash val="lgDashDot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400050</xdr:colOff>
      <xdr:row>26</xdr:row>
      <xdr:rowOff>9525</xdr:rowOff>
    </xdr:from>
    <xdr:to>
      <xdr:col>18</xdr:col>
      <xdr:colOff>38100</xdr:colOff>
      <xdr:row>42</xdr:row>
      <xdr:rowOff>161925</xdr:rowOff>
    </xdr:to>
    <xdr:cxnSp macro="">
      <xdr:nvCxnSpPr>
        <xdr:cNvPr id="105" name="Curved Connector 104"/>
        <xdr:cNvCxnSpPr>
          <a:stCxn id="103" idx="3"/>
        </xdr:cNvCxnSpPr>
      </xdr:nvCxnSpPr>
      <xdr:spPr>
        <a:xfrm flipV="1">
          <a:off x="6998970" y="4665345"/>
          <a:ext cx="438150" cy="3078480"/>
        </a:xfrm>
        <a:prstGeom prst="curvedConnector2">
          <a:avLst/>
        </a:prstGeom>
        <a:ln>
          <a:prstDash val="lgDashDot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326571</xdr:colOff>
      <xdr:row>13</xdr:row>
      <xdr:rowOff>95250</xdr:rowOff>
    </xdr:from>
    <xdr:to>
      <xdr:col>28</xdr:col>
      <xdr:colOff>238125</xdr:colOff>
      <xdr:row>27</xdr:row>
      <xdr:rowOff>104775</xdr:rowOff>
    </xdr:to>
    <xdr:cxnSp macro="">
      <xdr:nvCxnSpPr>
        <xdr:cNvPr id="106" name="Straight Arrow Connector 105"/>
        <xdr:cNvCxnSpPr/>
      </xdr:nvCxnSpPr>
      <xdr:spPr>
        <a:xfrm flipH="1" flipV="1">
          <a:off x="11162211" y="2434590"/>
          <a:ext cx="1245054" cy="250888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639535</xdr:colOff>
      <xdr:row>1</xdr:row>
      <xdr:rowOff>163286</xdr:rowOff>
    </xdr:from>
    <xdr:to>
      <xdr:col>25</xdr:col>
      <xdr:colOff>340179</xdr:colOff>
      <xdr:row>13</xdr:row>
      <xdr:rowOff>1</xdr:rowOff>
    </xdr:to>
    <xdr:cxnSp macro="">
      <xdr:nvCxnSpPr>
        <xdr:cNvPr id="107" name="Straight Arrow Connector 106"/>
        <xdr:cNvCxnSpPr/>
      </xdr:nvCxnSpPr>
      <xdr:spPr>
        <a:xfrm flipH="1" flipV="1">
          <a:off x="10835095" y="346166"/>
          <a:ext cx="340724" cy="1993175"/>
        </a:xfrm>
        <a:prstGeom prst="straightConnector1">
          <a:avLst/>
        </a:prstGeom>
        <a:ln>
          <a:prstDash val="lg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502111</xdr:colOff>
      <xdr:row>2</xdr:row>
      <xdr:rowOff>142876</xdr:rowOff>
    </xdr:from>
    <xdr:to>
      <xdr:col>25</xdr:col>
      <xdr:colOff>340178</xdr:colOff>
      <xdr:row>12</xdr:row>
      <xdr:rowOff>163285</xdr:rowOff>
    </xdr:to>
    <xdr:cxnSp macro="">
      <xdr:nvCxnSpPr>
        <xdr:cNvPr id="108" name="Straight Arrow Connector 107"/>
        <xdr:cNvCxnSpPr/>
      </xdr:nvCxnSpPr>
      <xdr:spPr>
        <a:xfrm flipH="1" flipV="1">
          <a:off x="10720531" y="501016"/>
          <a:ext cx="455287" cy="1818729"/>
        </a:xfrm>
        <a:prstGeom prst="straightConnector1">
          <a:avLst/>
        </a:prstGeom>
        <a:ln>
          <a:prstDash val="lg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137584</xdr:colOff>
      <xdr:row>27</xdr:row>
      <xdr:rowOff>0</xdr:rowOff>
    </xdr:from>
    <xdr:to>
      <xdr:col>25</xdr:col>
      <xdr:colOff>201083</xdr:colOff>
      <xdr:row>28</xdr:row>
      <xdr:rowOff>10583</xdr:rowOff>
    </xdr:to>
    <xdr:cxnSp macro="">
      <xdr:nvCxnSpPr>
        <xdr:cNvPr id="109" name="Straight Arrow Connector 108"/>
        <xdr:cNvCxnSpPr/>
      </xdr:nvCxnSpPr>
      <xdr:spPr>
        <a:xfrm flipH="1">
          <a:off x="10356004" y="4838700"/>
          <a:ext cx="680719" cy="193463"/>
        </a:xfrm>
        <a:prstGeom prst="straightConnector1">
          <a:avLst/>
        </a:prstGeom>
        <a:ln>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296334</xdr:colOff>
      <xdr:row>26</xdr:row>
      <xdr:rowOff>169333</xdr:rowOff>
    </xdr:from>
    <xdr:to>
      <xdr:col>25</xdr:col>
      <xdr:colOff>232833</xdr:colOff>
      <xdr:row>48</xdr:row>
      <xdr:rowOff>127000</xdr:rowOff>
    </xdr:to>
    <xdr:cxnSp macro="">
      <xdr:nvCxnSpPr>
        <xdr:cNvPr id="110" name="Straight Arrow Connector 109"/>
        <xdr:cNvCxnSpPr/>
      </xdr:nvCxnSpPr>
      <xdr:spPr>
        <a:xfrm flipH="1">
          <a:off x="10514754" y="4825153"/>
          <a:ext cx="553719" cy="3981027"/>
        </a:xfrm>
        <a:prstGeom prst="straightConnector1">
          <a:avLst/>
        </a:prstGeom>
        <a:ln>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232834</xdr:colOff>
      <xdr:row>75</xdr:row>
      <xdr:rowOff>137584</xdr:rowOff>
    </xdr:from>
    <xdr:to>
      <xdr:col>14</xdr:col>
      <xdr:colOff>116417</xdr:colOff>
      <xdr:row>80</xdr:row>
      <xdr:rowOff>63500</xdr:rowOff>
    </xdr:to>
    <xdr:cxnSp macro="">
      <xdr:nvCxnSpPr>
        <xdr:cNvPr id="111" name="Straight Arrow Connector 110"/>
        <xdr:cNvCxnSpPr/>
      </xdr:nvCxnSpPr>
      <xdr:spPr>
        <a:xfrm>
          <a:off x="3402754" y="12847744"/>
          <a:ext cx="2261023" cy="626956"/>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243417</xdr:colOff>
      <xdr:row>76</xdr:row>
      <xdr:rowOff>0</xdr:rowOff>
    </xdr:from>
    <xdr:to>
      <xdr:col>21</xdr:col>
      <xdr:colOff>169333</xdr:colOff>
      <xdr:row>80</xdr:row>
      <xdr:rowOff>63500</xdr:rowOff>
    </xdr:to>
    <xdr:cxnSp macro="">
      <xdr:nvCxnSpPr>
        <xdr:cNvPr id="112" name="Straight Arrow Connector 111"/>
        <xdr:cNvCxnSpPr/>
      </xdr:nvCxnSpPr>
      <xdr:spPr>
        <a:xfrm>
          <a:off x="6849957" y="12847320"/>
          <a:ext cx="1907116" cy="62738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243417</xdr:colOff>
      <xdr:row>76</xdr:row>
      <xdr:rowOff>0</xdr:rowOff>
    </xdr:from>
    <xdr:to>
      <xdr:col>24</xdr:col>
      <xdr:colOff>666750</xdr:colOff>
      <xdr:row>80</xdr:row>
      <xdr:rowOff>31750</xdr:rowOff>
    </xdr:to>
    <xdr:cxnSp macro="">
      <xdr:nvCxnSpPr>
        <xdr:cNvPr id="113" name="Straight Arrow Connector 112"/>
        <xdr:cNvCxnSpPr/>
      </xdr:nvCxnSpPr>
      <xdr:spPr>
        <a:xfrm>
          <a:off x="6849957" y="12847320"/>
          <a:ext cx="3981873" cy="59563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54428</xdr:colOff>
      <xdr:row>5</xdr:row>
      <xdr:rowOff>136071</xdr:rowOff>
    </xdr:from>
    <xdr:to>
      <xdr:col>25</xdr:col>
      <xdr:colOff>557893</xdr:colOff>
      <xdr:row>7</xdr:row>
      <xdr:rowOff>149679</xdr:rowOff>
    </xdr:to>
    <xdr:sp macro="" textlink="">
      <xdr:nvSpPr>
        <xdr:cNvPr id="114" name="Striped Right Arrow 113"/>
        <xdr:cNvSpPr/>
      </xdr:nvSpPr>
      <xdr:spPr>
        <a:xfrm>
          <a:off x="10272848" y="1035231"/>
          <a:ext cx="1074965" cy="379368"/>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33</xdr:col>
      <xdr:colOff>312964</xdr:colOff>
      <xdr:row>15</xdr:row>
      <xdr:rowOff>163286</xdr:rowOff>
    </xdr:from>
    <xdr:to>
      <xdr:col>33</xdr:col>
      <xdr:colOff>312964</xdr:colOff>
      <xdr:row>50</xdr:row>
      <xdr:rowOff>163287</xdr:rowOff>
    </xdr:to>
    <xdr:cxnSp macro="">
      <xdr:nvCxnSpPr>
        <xdr:cNvPr id="115" name="Straight Arrow Connector 114"/>
        <xdr:cNvCxnSpPr/>
      </xdr:nvCxnSpPr>
      <xdr:spPr>
        <a:xfrm flipV="1">
          <a:off x="14539504" y="2853146"/>
          <a:ext cx="0" cy="635508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42523</xdr:colOff>
      <xdr:row>17</xdr:row>
      <xdr:rowOff>176164</xdr:rowOff>
    </xdr:from>
    <xdr:to>
      <xdr:col>2</xdr:col>
      <xdr:colOff>166688</xdr:colOff>
      <xdr:row>17</xdr:row>
      <xdr:rowOff>176164</xdr:rowOff>
    </xdr:to>
    <xdr:cxnSp macro="">
      <xdr:nvCxnSpPr>
        <xdr:cNvPr id="116" name="Straight Arrow Connector 115"/>
        <xdr:cNvCxnSpPr/>
      </xdr:nvCxnSpPr>
      <xdr:spPr>
        <a:xfrm>
          <a:off x="690223" y="3224164"/>
          <a:ext cx="12416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28</xdr:row>
      <xdr:rowOff>11907</xdr:rowOff>
    </xdr:from>
    <xdr:to>
      <xdr:col>3</xdr:col>
      <xdr:colOff>714375</xdr:colOff>
      <xdr:row>29</xdr:row>
      <xdr:rowOff>23813</xdr:rowOff>
    </xdr:to>
    <xdr:cxnSp macro="">
      <xdr:nvCxnSpPr>
        <xdr:cNvPr id="117" name="Straight Arrow Connector 116"/>
        <xdr:cNvCxnSpPr/>
      </xdr:nvCxnSpPr>
      <xdr:spPr>
        <a:xfrm flipV="1">
          <a:off x="1552575" y="5033487"/>
          <a:ext cx="0" cy="19478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11908</xdr:colOff>
      <xdr:row>14</xdr:row>
      <xdr:rowOff>142872</xdr:rowOff>
    </xdr:from>
    <xdr:to>
      <xdr:col>2</xdr:col>
      <xdr:colOff>166689</xdr:colOff>
      <xdr:row>14</xdr:row>
      <xdr:rowOff>142872</xdr:rowOff>
    </xdr:to>
    <xdr:cxnSp macro="">
      <xdr:nvCxnSpPr>
        <xdr:cNvPr id="118" name="Straight Arrow Connector 117"/>
        <xdr:cNvCxnSpPr/>
      </xdr:nvCxnSpPr>
      <xdr:spPr>
        <a:xfrm>
          <a:off x="659608" y="2657472"/>
          <a:ext cx="154781"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381000</xdr:colOff>
      <xdr:row>13</xdr:row>
      <xdr:rowOff>71438</xdr:rowOff>
    </xdr:from>
    <xdr:to>
      <xdr:col>3</xdr:col>
      <xdr:colOff>381000</xdr:colOff>
      <xdr:row>14</xdr:row>
      <xdr:rowOff>23812</xdr:rowOff>
    </xdr:to>
    <xdr:cxnSp macro="">
      <xdr:nvCxnSpPr>
        <xdr:cNvPr id="119" name="Straight Arrow Connector 118"/>
        <xdr:cNvCxnSpPr/>
      </xdr:nvCxnSpPr>
      <xdr:spPr>
        <a:xfrm>
          <a:off x="1219200" y="2410778"/>
          <a:ext cx="0" cy="12763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250031</xdr:colOff>
      <xdr:row>15</xdr:row>
      <xdr:rowOff>59531</xdr:rowOff>
    </xdr:from>
    <xdr:to>
      <xdr:col>9</xdr:col>
      <xdr:colOff>250031</xdr:colOff>
      <xdr:row>21</xdr:row>
      <xdr:rowOff>2</xdr:rowOff>
    </xdr:to>
    <xdr:cxnSp macro="">
      <xdr:nvCxnSpPr>
        <xdr:cNvPr id="120" name="Straight Arrow Connector 119"/>
        <xdr:cNvCxnSpPr/>
      </xdr:nvCxnSpPr>
      <xdr:spPr>
        <a:xfrm flipV="1">
          <a:off x="3816191" y="2749391"/>
          <a:ext cx="0" cy="101489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404813</xdr:colOff>
      <xdr:row>20</xdr:row>
      <xdr:rowOff>2</xdr:rowOff>
    </xdr:from>
    <xdr:to>
      <xdr:col>8</xdr:col>
      <xdr:colOff>404813</xdr:colOff>
      <xdr:row>20</xdr:row>
      <xdr:rowOff>154782</xdr:rowOff>
    </xdr:to>
    <xdr:cxnSp macro="">
      <xdr:nvCxnSpPr>
        <xdr:cNvPr id="121" name="Straight Arrow Connector 120"/>
        <xdr:cNvCxnSpPr/>
      </xdr:nvCxnSpPr>
      <xdr:spPr>
        <a:xfrm flipV="1">
          <a:off x="3567113" y="3581402"/>
          <a:ext cx="0" cy="15478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35719</xdr:colOff>
      <xdr:row>22</xdr:row>
      <xdr:rowOff>95241</xdr:rowOff>
    </xdr:from>
    <xdr:to>
      <xdr:col>2</xdr:col>
      <xdr:colOff>166688</xdr:colOff>
      <xdr:row>22</xdr:row>
      <xdr:rowOff>95241</xdr:rowOff>
    </xdr:to>
    <xdr:cxnSp macro="">
      <xdr:nvCxnSpPr>
        <xdr:cNvPr id="122" name="Straight Arrow Connector 121"/>
        <xdr:cNvCxnSpPr/>
      </xdr:nvCxnSpPr>
      <xdr:spPr>
        <a:xfrm>
          <a:off x="683419" y="4034781"/>
          <a:ext cx="13096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35719</xdr:colOff>
      <xdr:row>22</xdr:row>
      <xdr:rowOff>95246</xdr:rowOff>
    </xdr:from>
    <xdr:to>
      <xdr:col>4</xdr:col>
      <xdr:colOff>381000</xdr:colOff>
      <xdr:row>22</xdr:row>
      <xdr:rowOff>95246</xdr:rowOff>
    </xdr:to>
    <xdr:cxnSp macro="">
      <xdr:nvCxnSpPr>
        <xdr:cNvPr id="123" name="Straight Arrow Connector 122"/>
        <xdr:cNvCxnSpPr/>
      </xdr:nvCxnSpPr>
      <xdr:spPr>
        <a:xfrm>
          <a:off x="1620679" y="4034786"/>
          <a:ext cx="345281"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357189</xdr:colOff>
      <xdr:row>23</xdr:row>
      <xdr:rowOff>166687</xdr:rowOff>
    </xdr:from>
    <xdr:to>
      <xdr:col>7</xdr:col>
      <xdr:colOff>428625</xdr:colOff>
      <xdr:row>24</xdr:row>
      <xdr:rowOff>154782</xdr:rowOff>
    </xdr:to>
    <xdr:cxnSp macro="">
      <xdr:nvCxnSpPr>
        <xdr:cNvPr id="124" name="Straight Arrow Connector 123"/>
        <xdr:cNvCxnSpPr/>
      </xdr:nvCxnSpPr>
      <xdr:spPr>
        <a:xfrm flipH="1">
          <a:off x="2338389" y="4281487"/>
          <a:ext cx="833436" cy="1709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35719</xdr:colOff>
      <xdr:row>18</xdr:row>
      <xdr:rowOff>83344</xdr:rowOff>
    </xdr:from>
    <xdr:to>
      <xdr:col>4</xdr:col>
      <xdr:colOff>345281</xdr:colOff>
      <xdr:row>18</xdr:row>
      <xdr:rowOff>83344</xdr:rowOff>
    </xdr:to>
    <xdr:cxnSp macro="">
      <xdr:nvCxnSpPr>
        <xdr:cNvPr id="125" name="Straight Arrow Connector 124"/>
        <xdr:cNvCxnSpPr/>
      </xdr:nvCxnSpPr>
      <xdr:spPr>
        <a:xfrm>
          <a:off x="1620679" y="3306604"/>
          <a:ext cx="309562"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35719</xdr:colOff>
      <xdr:row>22</xdr:row>
      <xdr:rowOff>71437</xdr:rowOff>
    </xdr:from>
    <xdr:to>
      <xdr:col>7</xdr:col>
      <xdr:colOff>357187</xdr:colOff>
      <xdr:row>22</xdr:row>
      <xdr:rowOff>71437</xdr:rowOff>
    </xdr:to>
    <xdr:cxnSp macro="">
      <xdr:nvCxnSpPr>
        <xdr:cNvPr id="126" name="Straight Arrow Connector 125"/>
        <xdr:cNvCxnSpPr/>
      </xdr:nvCxnSpPr>
      <xdr:spPr>
        <a:xfrm>
          <a:off x="2809399" y="4010977"/>
          <a:ext cx="321468"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KC24%20Train\HR%20traning%20chuyen%20sau\4.%20Giu%20-%20DTNL%20(Duy%20tri%20nguon%20luc)\Luong%203p\Ly%20thuyet%20luong%203P%20mr%20Cuong\Bo%20file%20mau%20P1%20-%20P2%20-%20P3%20-%203P%20-%20KPI%20-%20KNL\0%20Co%20so%20ly%20thuyet%20xay%20dung%20he%20thong%20luong%203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oi thieu"/>
      <sheetName val="Outline"/>
      <sheetName val="He thong QTNS"/>
      <sheetName val="3p"/>
      <sheetName val="Ket Qua 3P - Thang luong"/>
      <sheetName val="KQ 3P - CS luong 1 phong"/>
      <sheetName val="MTCV TP Kinh doanh"/>
      <sheetName val="MTCV KD pt du an"/>
      <sheetName val="KPI QAQC final"/>
      <sheetName val="KNL R&amp;D final"/>
      <sheetName val="Cau hoi can HV tra loi"/>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abSelected="1" workbookViewId="0">
      <selection activeCell="M12" sqref="M12"/>
    </sheetView>
  </sheetViews>
  <sheetFormatPr defaultRowHeight="14.4"/>
  <cols>
    <col min="5" max="5" width="9.6640625" bestFit="1" customWidth="1"/>
    <col min="6" max="6" width="12.6640625" bestFit="1" customWidth="1"/>
    <col min="7" max="7" width="11.6640625" bestFit="1" customWidth="1"/>
    <col min="8" max="9" width="10.21875" bestFit="1" customWidth="1"/>
    <col min="11" max="11" width="11.6640625" bestFit="1" customWidth="1"/>
    <col min="12" max="12" width="10.21875" bestFit="1" customWidth="1"/>
  </cols>
  <sheetData>
    <row r="1" spans="1:9">
      <c r="A1" s="12" t="s">
        <v>29</v>
      </c>
    </row>
    <row r="2" spans="1:9">
      <c r="A2" s="1" t="s">
        <v>0</v>
      </c>
    </row>
    <row r="4" spans="1:9">
      <c r="B4" s="10"/>
      <c r="C4" s="10"/>
      <c r="D4" s="10"/>
      <c r="E4" s="10" t="s">
        <v>1</v>
      </c>
      <c r="F4" s="10"/>
      <c r="G4" s="10"/>
      <c r="H4" s="10"/>
      <c r="I4" s="10"/>
    </row>
    <row r="5" spans="1:9">
      <c r="B5" s="8" t="s">
        <v>2</v>
      </c>
      <c r="C5" s="8"/>
      <c r="D5" s="8"/>
      <c r="E5" s="2" t="s">
        <v>3</v>
      </c>
      <c r="F5" s="2" t="s">
        <v>4</v>
      </c>
      <c r="G5" s="2" t="s">
        <v>5</v>
      </c>
      <c r="H5" s="2" t="s">
        <v>6</v>
      </c>
      <c r="I5" s="2" t="s">
        <v>7</v>
      </c>
    </row>
    <row r="6" spans="1:9">
      <c r="B6" s="2" t="s">
        <v>8</v>
      </c>
      <c r="C6" s="17" t="s">
        <v>11</v>
      </c>
      <c r="D6" s="18"/>
      <c r="E6" s="2"/>
      <c r="F6" s="2"/>
      <c r="G6" s="2"/>
      <c r="H6" s="2"/>
      <c r="I6" s="3">
        <v>10000000</v>
      </c>
    </row>
    <row r="7" spans="1:9">
      <c r="B7" s="2" t="s">
        <v>9</v>
      </c>
      <c r="C7" s="17" t="s">
        <v>12</v>
      </c>
      <c r="D7" s="18"/>
      <c r="E7" s="2"/>
      <c r="F7" s="3">
        <v>7000000</v>
      </c>
      <c r="G7" s="3">
        <v>7500000</v>
      </c>
      <c r="H7" s="3">
        <v>8000000</v>
      </c>
      <c r="I7" s="2"/>
    </row>
    <row r="8" spans="1:9">
      <c r="B8" s="2" t="s">
        <v>10</v>
      </c>
      <c r="C8" s="17" t="s">
        <v>13</v>
      </c>
      <c r="D8" s="18"/>
      <c r="E8" s="3">
        <v>5500000</v>
      </c>
      <c r="F8" s="3">
        <v>5600000</v>
      </c>
      <c r="G8" s="3">
        <v>5700000</v>
      </c>
      <c r="H8" s="2"/>
      <c r="I8" s="2"/>
    </row>
    <row r="10" spans="1:9">
      <c r="E10" s="10" t="s">
        <v>14</v>
      </c>
      <c r="F10" s="10"/>
      <c r="G10" s="10"/>
      <c r="H10" s="10"/>
      <c r="I10" s="10"/>
    </row>
    <row r="11" spans="1:9">
      <c r="B11" s="8" t="s">
        <v>2</v>
      </c>
      <c r="C11" s="8"/>
      <c r="D11" s="8"/>
      <c r="E11" s="2" t="s">
        <v>3</v>
      </c>
      <c r="F11" s="2" t="s">
        <v>4</v>
      </c>
      <c r="G11" s="2" t="s">
        <v>5</v>
      </c>
      <c r="H11" s="2" t="s">
        <v>6</v>
      </c>
      <c r="I11" s="2" t="s">
        <v>7</v>
      </c>
    </row>
    <row r="12" spans="1:9">
      <c r="B12" s="2" t="s">
        <v>8</v>
      </c>
      <c r="C12" s="17" t="s">
        <v>16</v>
      </c>
      <c r="D12" s="18"/>
      <c r="E12" s="2"/>
      <c r="F12" s="2"/>
      <c r="G12" s="2"/>
      <c r="H12" s="3">
        <v>9000000</v>
      </c>
      <c r="I12" s="3">
        <v>13000000</v>
      </c>
    </row>
    <row r="13" spans="1:9">
      <c r="B13" s="2" t="s">
        <v>9</v>
      </c>
      <c r="C13" s="17" t="s">
        <v>15</v>
      </c>
      <c r="D13" s="18"/>
      <c r="E13" s="2"/>
      <c r="F13" s="3">
        <v>8000000</v>
      </c>
      <c r="G13" s="3">
        <v>8500000</v>
      </c>
      <c r="H13" s="2"/>
      <c r="I13" s="2"/>
    </row>
    <row r="14" spans="1:9">
      <c r="B14" s="2" t="s">
        <v>10</v>
      </c>
      <c r="C14" s="17" t="s">
        <v>17</v>
      </c>
      <c r="D14" s="18"/>
      <c r="E14" s="2"/>
      <c r="F14" s="3">
        <v>7000000</v>
      </c>
      <c r="G14" s="3">
        <v>7200000</v>
      </c>
      <c r="H14" s="3">
        <v>7500000</v>
      </c>
      <c r="I14" s="2"/>
    </row>
    <row r="15" spans="1:9">
      <c r="B15" s="2" t="s">
        <v>19</v>
      </c>
      <c r="C15" s="17" t="s">
        <v>18</v>
      </c>
      <c r="D15" s="18"/>
      <c r="E15" s="3">
        <v>6500000</v>
      </c>
      <c r="F15" s="2"/>
      <c r="G15" s="2"/>
      <c r="H15" s="2"/>
      <c r="I15" s="2"/>
    </row>
    <row r="17" spans="1:13">
      <c r="E17" s="10" t="s">
        <v>20</v>
      </c>
      <c r="F17" s="10"/>
      <c r="G17" s="10"/>
      <c r="H17" s="10"/>
      <c r="I17" s="10"/>
    </row>
    <row r="18" spans="1:13">
      <c r="B18" s="4" t="s">
        <v>2</v>
      </c>
      <c r="C18" s="9"/>
      <c r="D18" s="7"/>
      <c r="E18" s="5" t="s">
        <v>3</v>
      </c>
      <c r="F18" s="2" t="s">
        <v>4</v>
      </c>
      <c r="G18" s="2" t="s">
        <v>5</v>
      </c>
      <c r="H18" s="2" t="s">
        <v>6</v>
      </c>
      <c r="I18" s="2" t="s">
        <v>7</v>
      </c>
    </row>
    <row r="19" spans="1:13">
      <c r="B19" s="6" t="s">
        <v>8</v>
      </c>
      <c r="C19" s="19" t="s">
        <v>16</v>
      </c>
      <c r="D19" s="20"/>
      <c r="E19" s="3"/>
      <c r="F19" s="3"/>
      <c r="G19" s="3"/>
      <c r="H19" s="3">
        <v>9000000</v>
      </c>
      <c r="I19" s="3">
        <v>13000000</v>
      </c>
    </row>
    <row r="20" spans="1:13">
      <c r="B20" s="2" t="s">
        <v>9</v>
      </c>
      <c r="C20" s="17" t="s">
        <v>15</v>
      </c>
      <c r="D20" s="18"/>
      <c r="E20" s="3"/>
      <c r="F20" s="3">
        <v>7500000</v>
      </c>
      <c r="G20" s="3">
        <v>8000000</v>
      </c>
      <c r="H20" s="3"/>
      <c r="I20" s="3"/>
    </row>
    <row r="21" spans="1:13">
      <c r="B21" s="2" t="s">
        <v>10</v>
      </c>
      <c r="C21" s="17" t="s">
        <v>21</v>
      </c>
      <c r="D21" s="18"/>
      <c r="E21" s="3">
        <v>6000000</v>
      </c>
      <c r="F21" s="3">
        <v>6500000</v>
      </c>
      <c r="G21" s="3">
        <v>7000000</v>
      </c>
      <c r="H21" s="3"/>
      <c r="I21" s="3"/>
    </row>
    <row r="22" spans="1:13">
      <c r="B22" s="2" t="s">
        <v>19</v>
      </c>
      <c r="C22" s="17" t="s">
        <v>22</v>
      </c>
      <c r="D22" s="18"/>
      <c r="E22" s="3">
        <v>5500000</v>
      </c>
      <c r="F22" s="3"/>
      <c r="G22" s="3"/>
      <c r="H22" s="3"/>
      <c r="I22" s="3"/>
    </row>
    <row r="24" spans="1:13">
      <c r="A24" s="11" t="s">
        <v>23</v>
      </c>
    </row>
    <row r="25" spans="1:13">
      <c r="A25" s="11" t="s">
        <v>24</v>
      </c>
    </row>
    <row r="26" spans="1:13">
      <c r="A26" s="11"/>
    </row>
    <row r="27" spans="1:13">
      <c r="B27" s="44" t="s">
        <v>39</v>
      </c>
      <c r="C27" s="44" t="s">
        <v>40</v>
      </c>
      <c r="D27" s="44"/>
      <c r="E27" s="44" t="s">
        <v>41</v>
      </c>
      <c r="F27" s="44" t="s">
        <v>42</v>
      </c>
      <c r="G27" s="44" t="s">
        <v>43</v>
      </c>
      <c r="H27" s="45" t="s">
        <v>44</v>
      </c>
      <c r="I27" s="45"/>
      <c r="J27" s="45"/>
      <c r="K27" s="45"/>
      <c r="L27" s="45"/>
      <c r="M27" s="45" t="s">
        <v>45</v>
      </c>
    </row>
    <row r="28" spans="1:13" s="46" customFormat="1" ht="28.8">
      <c r="B28" s="44"/>
      <c r="C28" s="44"/>
      <c r="D28" s="44"/>
      <c r="E28" s="44"/>
      <c r="F28" s="44"/>
      <c r="G28" s="44"/>
      <c r="H28" s="53" t="s">
        <v>46</v>
      </c>
      <c r="I28" s="53" t="s">
        <v>47</v>
      </c>
      <c r="J28" s="53" t="s">
        <v>48</v>
      </c>
      <c r="K28" s="54" t="s">
        <v>49</v>
      </c>
      <c r="L28" s="53" t="s">
        <v>50</v>
      </c>
      <c r="M28" s="45"/>
    </row>
    <row r="29" spans="1:13">
      <c r="B29" s="54"/>
      <c r="C29" s="54" t="s">
        <v>57</v>
      </c>
      <c r="D29" s="2"/>
      <c r="E29" s="54"/>
      <c r="F29" s="54"/>
      <c r="G29" s="54"/>
      <c r="H29" s="54"/>
      <c r="I29" s="54"/>
      <c r="J29" s="54"/>
      <c r="K29" s="54"/>
      <c r="L29" s="54"/>
      <c r="M29" s="47"/>
    </row>
    <row r="30" spans="1:13">
      <c r="B30" s="54">
        <v>1</v>
      </c>
      <c r="C30" s="54" t="s">
        <v>51</v>
      </c>
      <c r="D30" s="2"/>
      <c r="E30" s="54" t="s">
        <v>58</v>
      </c>
      <c r="F30" s="55">
        <v>11800000</v>
      </c>
      <c r="G30" s="55">
        <v>19000000</v>
      </c>
      <c r="H30" s="55">
        <f>F30*10.5%</f>
        <v>1239000</v>
      </c>
      <c r="I30" s="55"/>
      <c r="J30" s="55">
        <f>F30*1%</f>
        <v>118000</v>
      </c>
      <c r="K30" s="55"/>
      <c r="L30" s="55">
        <f ca="1">SUM(H30:L30)</f>
        <v>1360565</v>
      </c>
      <c r="M30" s="47">
        <v>1</v>
      </c>
    </row>
    <row r="31" spans="1:13">
      <c r="B31" s="54">
        <v>2</v>
      </c>
      <c r="C31" s="54" t="s">
        <v>53</v>
      </c>
      <c r="D31" s="2"/>
      <c r="E31" s="54" t="s">
        <v>59</v>
      </c>
      <c r="F31" s="55">
        <v>9100000</v>
      </c>
      <c r="G31" s="55">
        <v>14500000</v>
      </c>
      <c r="H31" s="55">
        <f>F31*10.5%</f>
        <v>955500</v>
      </c>
      <c r="I31" s="55"/>
      <c r="J31" s="55">
        <f>F31*1%</f>
        <v>91000</v>
      </c>
      <c r="K31" s="55"/>
      <c r="L31" s="55">
        <f ca="1">SUM(H31:L31)</f>
        <v>1046615</v>
      </c>
      <c r="M31" s="47">
        <v>1</v>
      </c>
    </row>
    <row r="32" spans="1:13">
      <c r="B32" s="54">
        <v>3</v>
      </c>
      <c r="C32" s="54" t="s">
        <v>54</v>
      </c>
      <c r="D32" s="2"/>
      <c r="E32" s="54" t="s">
        <v>55</v>
      </c>
      <c r="F32" s="55">
        <v>5800000</v>
      </c>
      <c r="G32" s="55">
        <v>7300000</v>
      </c>
      <c r="H32" s="55">
        <f>F32*10.5%</f>
        <v>609000</v>
      </c>
      <c r="I32" s="55"/>
      <c r="J32" s="55">
        <f>F32*1%</f>
        <v>58000</v>
      </c>
      <c r="K32" s="55"/>
      <c r="L32" s="55">
        <f ca="1">SUM(H32:L32)</f>
        <v>665505</v>
      </c>
      <c r="M32" s="47">
        <v>2</v>
      </c>
    </row>
    <row r="33" spans="1:12">
      <c r="B33" s="11" t="s">
        <v>56</v>
      </c>
      <c r="C33" s="50"/>
      <c r="D33" s="50"/>
      <c r="E33" s="51"/>
      <c r="F33" s="51"/>
      <c r="G33" s="51"/>
      <c r="H33" s="51"/>
      <c r="I33" s="51"/>
      <c r="J33" s="51"/>
      <c r="K33" s="51"/>
      <c r="L33" s="52"/>
    </row>
    <row r="34" spans="1:12">
      <c r="A34" s="11"/>
    </row>
    <row r="35" spans="1:12">
      <c r="A35" s="11" t="s">
        <v>25</v>
      </c>
    </row>
    <row r="36" spans="1:12">
      <c r="A36" s="11" t="s">
        <v>26</v>
      </c>
    </row>
    <row r="38" spans="1:12">
      <c r="A38" s="1" t="s">
        <v>27</v>
      </c>
    </row>
    <row r="39" spans="1:12">
      <c r="A39" s="1" t="s">
        <v>28</v>
      </c>
    </row>
    <row r="41" spans="1:12">
      <c r="A41" t="s">
        <v>104</v>
      </c>
      <c r="B41" t="s">
        <v>105</v>
      </c>
    </row>
    <row r="42" spans="1:12">
      <c r="C42" t="s">
        <v>106</v>
      </c>
    </row>
  </sheetData>
  <mergeCells count="18">
    <mergeCell ref="G27:G28"/>
    <mergeCell ref="H27:L27"/>
    <mergeCell ref="M27:M28"/>
    <mergeCell ref="B27:B28"/>
    <mergeCell ref="E27:E28"/>
    <mergeCell ref="F27:F28"/>
    <mergeCell ref="C27:D28"/>
    <mergeCell ref="C14:D14"/>
    <mergeCell ref="C6:D6"/>
    <mergeCell ref="C7:D7"/>
    <mergeCell ref="C8:D8"/>
    <mergeCell ref="C12:D12"/>
    <mergeCell ref="C13:D13"/>
    <mergeCell ref="C15:D15"/>
    <mergeCell ref="C19:D19"/>
    <mergeCell ref="C20:D20"/>
    <mergeCell ref="C21:D21"/>
    <mergeCell ref="C22:D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3"/>
  <sheetViews>
    <sheetView workbookViewId="0">
      <selection activeCell="K2" sqref="K2"/>
    </sheetView>
  </sheetViews>
  <sheetFormatPr defaultRowHeight="14.4"/>
  <cols>
    <col min="1" max="1" width="2.77734375" customWidth="1"/>
    <col min="5" max="5" width="7.109375" customWidth="1"/>
    <col min="6" max="6" width="10.33203125" customWidth="1"/>
    <col min="7" max="10" width="10.109375" bestFit="1" customWidth="1"/>
    <col min="11" max="11" width="10.21875" bestFit="1" customWidth="1"/>
  </cols>
  <sheetData>
    <row r="1" spans="2:11">
      <c r="B1" s="37" t="s">
        <v>30</v>
      </c>
      <c r="C1" s="10"/>
      <c r="D1" s="10"/>
      <c r="E1" s="10"/>
      <c r="F1" s="10"/>
      <c r="G1" s="10"/>
      <c r="H1" s="10"/>
      <c r="I1" s="10"/>
      <c r="J1" s="10"/>
      <c r="K1" s="10"/>
    </row>
    <row r="2" spans="2:11">
      <c r="K2" s="38" t="s">
        <v>34</v>
      </c>
    </row>
    <row r="3" spans="2:11">
      <c r="B3" s="22" t="s">
        <v>2</v>
      </c>
      <c r="C3" s="22"/>
      <c r="D3" s="22"/>
      <c r="E3" s="27" t="s">
        <v>32</v>
      </c>
      <c r="F3" s="21" t="s">
        <v>31</v>
      </c>
      <c r="G3" s="13" t="s">
        <v>1</v>
      </c>
      <c r="H3" s="13"/>
      <c r="I3" s="13"/>
      <c r="J3" s="13"/>
      <c r="K3" s="13"/>
    </row>
    <row r="4" spans="2:11">
      <c r="B4" s="22"/>
      <c r="C4" s="22"/>
      <c r="D4" s="22"/>
      <c r="E4" s="28"/>
      <c r="F4" s="21"/>
      <c r="G4" s="14" t="s">
        <v>3</v>
      </c>
      <c r="H4" s="14" t="s">
        <v>4</v>
      </c>
      <c r="I4" s="14" t="s">
        <v>5</v>
      </c>
      <c r="J4" s="14" t="s">
        <v>6</v>
      </c>
      <c r="K4" s="14" t="s">
        <v>7</v>
      </c>
    </row>
    <row r="5" spans="2:11">
      <c r="B5" s="2" t="s">
        <v>8</v>
      </c>
      <c r="C5" s="17" t="s">
        <v>11</v>
      </c>
      <c r="D5" s="18"/>
      <c r="E5" s="15">
        <v>1.8181818181818181</v>
      </c>
      <c r="F5" s="29">
        <f>E5*$F$23</f>
        <v>10000000</v>
      </c>
      <c r="G5" s="3">
        <f t="shared" ref="G5:G7" si="0">F5</f>
        <v>10000000</v>
      </c>
      <c r="H5" s="3">
        <f>ROUNDUP(G5*110%,-4)</f>
        <v>11000000</v>
      </c>
      <c r="I5" s="3">
        <f t="shared" ref="I5:K5" si="1">ROUNDUP(H5*110%,-4)</f>
        <v>12100000</v>
      </c>
      <c r="J5" s="3">
        <f t="shared" si="1"/>
        <v>13310000</v>
      </c>
      <c r="K5" s="3">
        <f t="shared" si="1"/>
        <v>14650000</v>
      </c>
    </row>
    <row r="6" spans="2:11">
      <c r="B6" s="2" t="s">
        <v>9</v>
      </c>
      <c r="C6" s="17" t="s">
        <v>12</v>
      </c>
      <c r="D6" s="18"/>
      <c r="E6" s="15">
        <v>1.2727272727272727</v>
      </c>
      <c r="F6" s="29">
        <f t="shared" ref="F6:F7" si="2">E6*$F$23</f>
        <v>7000000</v>
      </c>
      <c r="G6" s="3">
        <f t="shared" si="0"/>
        <v>7000000</v>
      </c>
      <c r="H6" s="3">
        <f t="shared" ref="H6:K6" si="3">ROUNDUP(G6*110%,-4)</f>
        <v>7700000</v>
      </c>
      <c r="I6" s="3">
        <f t="shared" si="3"/>
        <v>8470000</v>
      </c>
      <c r="J6" s="3">
        <f t="shared" si="3"/>
        <v>9320000</v>
      </c>
      <c r="K6" s="3">
        <f t="shared" si="3"/>
        <v>10260000</v>
      </c>
    </row>
    <row r="7" spans="2:11">
      <c r="B7" s="2" t="s">
        <v>10</v>
      </c>
      <c r="C7" s="17" t="s">
        <v>13</v>
      </c>
      <c r="D7" s="18"/>
      <c r="E7" s="15">
        <v>1</v>
      </c>
      <c r="F7" s="29">
        <f t="shared" si="2"/>
        <v>5500000</v>
      </c>
      <c r="G7" s="3">
        <f t="shared" si="0"/>
        <v>5500000</v>
      </c>
      <c r="H7" s="3">
        <f t="shared" ref="H7:K7" si="4">ROUNDUP(G7*110%,-4)</f>
        <v>6050000</v>
      </c>
      <c r="I7" s="3">
        <f t="shared" si="4"/>
        <v>6660000</v>
      </c>
      <c r="J7" s="3">
        <f t="shared" si="4"/>
        <v>7330000</v>
      </c>
      <c r="K7" s="3">
        <f t="shared" si="4"/>
        <v>8070000</v>
      </c>
    </row>
    <row r="8" spans="2:11">
      <c r="E8" s="16"/>
      <c r="F8" s="30"/>
      <c r="G8" s="30"/>
      <c r="H8" s="30"/>
      <c r="I8" s="30"/>
      <c r="J8" s="30"/>
      <c r="K8" s="30"/>
    </row>
    <row r="9" spans="2:11">
      <c r="B9" s="23" t="s">
        <v>2</v>
      </c>
      <c r="C9" s="23"/>
      <c r="D9" s="23"/>
      <c r="E9" s="24" t="s">
        <v>32</v>
      </c>
      <c r="F9" s="31" t="s">
        <v>31</v>
      </c>
      <c r="G9" s="32" t="s">
        <v>14</v>
      </c>
      <c r="H9" s="32"/>
      <c r="I9" s="32"/>
      <c r="J9" s="32"/>
      <c r="K9" s="32"/>
    </row>
    <row r="10" spans="2:11">
      <c r="B10" s="23"/>
      <c r="C10" s="23"/>
      <c r="D10" s="23"/>
      <c r="E10" s="24"/>
      <c r="F10" s="31"/>
      <c r="G10" s="33" t="s">
        <v>3</v>
      </c>
      <c r="H10" s="33" t="s">
        <v>4</v>
      </c>
      <c r="I10" s="33" t="s">
        <v>5</v>
      </c>
      <c r="J10" s="33" t="s">
        <v>6</v>
      </c>
      <c r="K10" s="33" t="s">
        <v>7</v>
      </c>
    </row>
    <row r="11" spans="2:11">
      <c r="B11" s="2" t="s">
        <v>8</v>
      </c>
      <c r="C11" s="17" t="s">
        <v>16</v>
      </c>
      <c r="D11" s="18"/>
      <c r="E11" s="15">
        <v>1.6363636363636365</v>
      </c>
      <c r="F11" s="29">
        <f t="shared" ref="F11:F14" si="5">E11*$F$23</f>
        <v>9000000</v>
      </c>
      <c r="G11" s="3">
        <f t="shared" ref="G11:G14" si="6">F11</f>
        <v>9000000</v>
      </c>
      <c r="H11" s="3">
        <f t="shared" ref="H11:K11" si="7">ROUNDUP(G11*110%,-4)</f>
        <v>9900000</v>
      </c>
      <c r="I11" s="3">
        <f t="shared" si="7"/>
        <v>10890000</v>
      </c>
      <c r="J11" s="3">
        <f t="shared" si="7"/>
        <v>11980000</v>
      </c>
      <c r="K11" s="3">
        <f t="shared" si="7"/>
        <v>13180000</v>
      </c>
    </row>
    <row r="12" spans="2:11">
      <c r="B12" s="2" t="s">
        <v>9</v>
      </c>
      <c r="C12" s="17" t="s">
        <v>15</v>
      </c>
      <c r="D12" s="18"/>
      <c r="E12" s="15">
        <v>1.4545454545454546</v>
      </c>
      <c r="F12" s="29">
        <f t="shared" si="5"/>
        <v>8000000</v>
      </c>
      <c r="G12" s="3">
        <f t="shared" si="6"/>
        <v>8000000</v>
      </c>
      <c r="H12" s="3">
        <f t="shared" ref="H12:K12" si="8">ROUNDUP(G12*110%,-4)</f>
        <v>8800000</v>
      </c>
      <c r="I12" s="3">
        <f t="shared" si="8"/>
        <v>9680000</v>
      </c>
      <c r="J12" s="3">
        <f t="shared" si="8"/>
        <v>10650000</v>
      </c>
      <c r="K12" s="3">
        <f t="shared" si="8"/>
        <v>11720000</v>
      </c>
    </row>
    <row r="13" spans="2:11">
      <c r="B13" s="2" t="s">
        <v>10</v>
      </c>
      <c r="C13" s="17" t="s">
        <v>17</v>
      </c>
      <c r="D13" s="18"/>
      <c r="E13" s="15">
        <v>1.2727272727272727</v>
      </c>
      <c r="F13" s="29">
        <f t="shared" si="5"/>
        <v>7000000</v>
      </c>
      <c r="G13" s="3">
        <f t="shared" si="6"/>
        <v>7000000</v>
      </c>
      <c r="H13" s="3">
        <f t="shared" ref="H13:K13" si="9">ROUNDUP(G13*110%,-4)</f>
        <v>7700000</v>
      </c>
      <c r="I13" s="3">
        <f t="shared" si="9"/>
        <v>8470000</v>
      </c>
      <c r="J13" s="3">
        <f t="shared" si="9"/>
        <v>9320000</v>
      </c>
      <c r="K13" s="3">
        <f t="shared" si="9"/>
        <v>10260000</v>
      </c>
    </row>
    <row r="14" spans="2:11">
      <c r="B14" s="2" t="s">
        <v>19</v>
      </c>
      <c r="C14" s="17" t="s">
        <v>18</v>
      </c>
      <c r="D14" s="18"/>
      <c r="E14" s="15">
        <v>1.1818181818181819</v>
      </c>
      <c r="F14" s="29">
        <f t="shared" si="5"/>
        <v>6500000</v>
      </c>
      <c r="G14" s="3">
        <f t="shared" si="6"/>
        <v>6500000</v>
      </c>
      <c r="H14" s="3">
        <f t="shared" ref="H14:K14" si="10">ROUNDUP(G14*110%,-4)</f>
        <v>7150000</v>
      </c>
      <c r="I14" s="3">
        <f t="shared" si="10"/>
        <v>7870000</v>
      </c>
      <c r="J14" s="3">
        <f t="shared" si="10"/>
        <v>8660000</v>
      </c>
      <c r="K14" s="3">
        <f t="shared" si="10"/>
        <v>9530000</v>
      </c>
    </row>
    <row r="15" spans="2:11">
      <c r="E15" s="16"/>
      <c r="F15" s="30"/>
      <c r="G15" s="30"/>
      <c r="H15" s="30"/>
      <c r="I15" s="30"/>
      <c r="J15" s="30"/>
      <c r="K15" s="30"/>
    </row>
    <row r="16" spans="2:11">
      <c r="B16" s="25" t="s">
        <v>2</v>
      </c>
      <c r="C16" s="25"/>
      <c r="D16" s="25"/>
      <c r="E16" s="26" t="s">
        <v>32</v>
      </c>
      <c r="F16" s="34" t="s">
        <v>31</v>
      </c>
      <c r="G16" s="35" t="s">
        <v>20</v>
      </c>
      <c r="H16" s="35"/>
      <c r="I16" s="35"/>
      <c r="J16" s="35"/>
      <c r="K16" s="35"/>
    </row>
    <row r="17" spans="2:11">
      <c r="B17" s="25"/>
      <c r="C17" s="25"/>
      <c r="D17" s="25"/>
      <c r="E17" s="26"/>
      <c r="F17" s="34"/>
      <c r="G17" s="36" t="s">
        <v>3</v>
      </c>
      <c r="H17" s="36" t="s">
        <v>4</v>
      </c>
      <c r="I17" s="36" t="s">
        <v>5</v>
      </c>
      <c r="J17" s="36" t="s">
        <v>6</v>
      </c>
      <c r="K17" s="36" t="s">
        <v>7</v>
      </c>
    </row>
    <row r="18" spans="2:11">
      <c r="B18" s="6" t="s">
        <v>8</v>
      </c>
      <c r="C18" s="19" t="s">
        <v>16</v>
      </c>
      <c r="D18" s="20"/>
      <c r="E18" s="15">
        <v>1.6363636363636365</v>
      </c>
      <c r="F18" s="29">
        <f t="shared" ref="F18:F21" si="11">E18*$F$23</f>
        <v>9000000</v>
      </c>
      <c r="G18" s="3">
        <f t="shared" ref="G18:G20" si="12">F18</f>
        <v>9000000</v>
      </c>
      <c r="H18" s="3">
        <f t="shared" ref="H18:K18" si="13">ROUNDUP(G18*110%,-4)</f>
        <v>9900000</v>
      </c>
      <c r="I18" s="3">
        <f t="shared" si="13"/>
        <v>10890000</v>
      </c>
      <c r="J18" s="3">
        <f t="shared" si="13"/>
        <v>11980000</v>
      </c>
      <c r="K18" s="3">
        <f t="shared" si="13"/>
        <v>13180000</v>
      </c>
    </row>
    <row r="19" spans="2:11">
      <c r="B19" s="2" t="s">
        <v>9</v>
      </c>
      <c r="C19" s="17" t="s">
        <v>15</v>
      </c>
      <c r="D19" s="18"/>
      <c r="E19" s="15">
        <v>1.3636363636363635</v>
      </c>
      <c r="F19" s="29">
        <f t="shared" si="11"/>
        <v>7499999.9999999991</v>
      </c>
      <c r="G19" s="3">
        <f t="shared" si="12"/>
        <v>7499999.9999999991</v>
      </c>
      <c r="H19" s="3">
        <f t="shared" ref="H19:K19" si="14">ROUNDUP(G19*110%,-4)</f>
        <v>8250000</v>
      </c>
      <c r="I19" s="3">
        <f t="shared" si="14"/>
        <v>9080000</v>
      </c>
      <c r="J19" s="3">
        <f t="shared" si="14"/>
        <v>9990000</v>
      </c>
      <c r="K19" s="3">
        <f t="shared" si="14"/>
        <v>10990000</v>
      </c>
    </row>
    <row r="20" spans="2:11">
      <c r="B20" s="2" t="s">
        <v>10</v>
      </c>
      <c r="C20" s="17" t="s">
        <v>21</v>
      </c>
      <c r="D20" s="18"/>
      <c r="E20" s="15">
        <v>1.0909090909090908</v>
      </c>
      <c r="F20" s="29">
        <f t="shared" si="11"/>
        <v>6000000</v>
      </c>
      <c r="G20" s="3">
        <f t="shared" si="12"/>
        <v>6000000</v>
      </c>
      <c r="H20" s="3">
        <f t="shared" ref="H20:K20" si="15">ROUNDUP(G20*110%,-4)</f>
        <v>6600000</v>
      </c>
      <c r="I20" s="3">
        <f t="shared" si="15"/>
        <v>7260000</v>
      </c>
      <c r="J20" s="3">
        <f t="shared" si="15"/>
        <v>7990000</v>
      </c>
      <c r="K20" s="3">
        <f t="shared" si="15"/>
        <v>8790000</v>
      </c>
    </row>
    <row r="21" spans="2:11">
      <c r="B21" s="2" t="s">
        <v>19</v>
      </c>
      <c r="C21" s="17" t="s">
        <v>22</v>
      </c>
      <c r="D21" s="18"/>
      <c r="E21" s="15">
        <v>1</v>
      </c>
      <c r="F21" s="29">
        <f t="shared" si="11"/>
        <v>5500000</v>
      </c>
      <c r="G21" s="3">
        <f>F21</f>
        <v>5500000</v>
      </c>
      <c r="H21" s="3">
        <f t="shared" ref="H21:K21" si="16">ROUNDUP(G21*110%,-4)</f>
        <v>6050000</v>
      </c>
      <c r="I21" s="3">
        <f t="shared" si="16"/>
        <v>6660000</v>
      </c>
      <c r="J21" s="3">
        <f t="shared" si="16"/>
        <v>7330000</v>
      </c>
      <c r="K21" s="3">
        <f t="shared" si="16"/>
        <v>8070000</v>
      </c>
    </row>
    <row r="23" spans="2:11">
      <c r="C23" t="s">
        <v>33</v>
      </c>
      <c r="F23" s="30">
        <v>5500000</v>
      </c>
    </row>
  </sheetData>
  <mergeCells count="20">
    <mergeCell ref="C19:D19"/>
    <mergeCell ref="C20:D20"/>
    <mergeCell ref="C21:D21"/>
    <mergeCell ref="E3:E4"/>
    <mergeCell ref="C5:D5"/>
    <mergeCell ref="C6:D6"/>
    <mergeCell ref="C7:D7"/>
    <mergeCell ref="C11:D11"/>
    <mergeCell ref="C12:D12"/>
    <mergeCell ref="C13:D13"/>
    <mergeCell ref="B16:D17"/>
    <mergeCell ref="E16:E17"/>
    <mergeCell ref="F16:F17"/>
    <mergeCell ref="C14:D14"/>
    <mergeCell ref="C18:D18"/>
    <mergeCell ref="F3:F4"/>
    <mergeCell ref="B3:D4"/>
    <mergeCell ref="B9:D10"/>
    <mergeCell ref="E9:E10"/>
    <mergeCell ref="F9:F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6"/>
  <sheetViews>
    <sheetView workbookViewId="0">
      <selection activeCell="Q27" sqref="Q27"/>
    </sheetView>
  </sheetViews>
  <sheetFormatPr defaultRowHeight="14.4"/>
  <cols>
    <col min="1" max="1" width="2.77734375" customWidth="1"/>
    <col min="5" max="5" width="7.109375" hidden="1" customWidth="1"/>
    <col min="6" max="6" width="10.33203125" hidden="1" customWidth="1"/>
    <col min="7" max="7" width="10.109375" hidden="1" customWidth="1"/>
    <col min="8" max="8" width="10.77734375" bestFit="1" customWidth="1"/>
    <col min="9" max="9" width="10.109375" customWidth="1"/>
    <col min="10" max="10" width="10.109375" hidden="1" customWidth="1"/>
    <col min="11" max="12" width="10.109375" customWidth="1"/>
    <col min="13" max="13" width="10.109375" hidden="1" customWidth="1"/>
    <col min="14" max="15" width="10.109375" customWidth="1"/>
    <col min="16" max="16" width="10.109375" hidden="1" customWidth="1"/>
    <col min="17" max="18" width="10.109375" customWidth="1"/>
    <col min="19" max="19" width="10.21875" hidden="1" customWidth="1"/>
    <col min="20" max="20" width="10.77734375" bestFit="1" customWidth="1"/>
    <col min="21" max="21" width="10.21875" customWidth="1"/>
  </cols>
  <sheetData>
    <row r="1" spans="2:21">
      <c r="B1" s="37" t="s">
        <v>37</v>
      </c>
      <c r="C1" s="10"/>
      <c r="D1" s="10"/>
      <c r="E1" s="10"/>
      <c r="F1" s="10"/>
      <c r="G1" s="10"/>
      <c r="H1" s="10"/>
      <c r="I1" s="10"/>
      <c r="J1" s="10"/>
      <c r="K1" s="10"/>
      <c r="L1" s="10"/>
      <c r="M1" s="10"/>
      <c r="N1" s="10"/>
      <c r="O1" s="10"/>
      <c r="P1" s="10"/>
      <c r="Q1" s="10"/>
      <c r="R1" s="10"/>
      <c r="S1" s="10"/>
      <c r="T1" s="10"/>
      <c r="U1" s="10"/>
    </row>
    <row r="2" spans="2:21">
      <c r="S2" s="38" t="s">
        <v>34</v>
      </c>
      <c r="T2" s="38"/>
      <c r="U2" s="38" t="s">
        <v>34</v>
      </c>
    </row>
    <row r="3" spans="2:21">
      <c r="B3" s="22" t="s">
        <v>2</v>
      </c>
      <c r="C3" s="22"/>
      <c r="D3" s="22"/>
      <c r="E3" s="27" t="s">
        <v>32</v>
      </c>
      <c r="F3" s="21" t="s">
        <v>31</v>
      </c>
      <c r="G3" s="13"/>
      <c r="H3" s="75" t="s">
        <v>1</v>
      </c>
      <c r="I3" s="13"/>
      <c r="J3" s="13"/>
      <c r="K3" s="13"/>
      <c r="L3" s="13"/>
      <c r="M3" s="13"/>
      <c r="N3" s="13"/>
      <c r="O3" s="13"/>
      <c r="P3" s="13"/>
      <c r="Q3" s="13"/>
      <c r="R3" s="13"/>
      <c r="S3" s="13"/>
      <c r="T3" s="13"/>
      <c r="U3" s="13"/>
    </row>
    <row r="4" spans="2:21">
      <c r="B4" s="22"/>
      <c r="C4" s="22"/>
      <c r="D4" s="22"/>
      <c r="E4" s="39"/>
      <c r="F4" s="21"/>
      <c r="G4" s="59" t="s">
        <v>3</v>
      </c>
      <c r="H4" s="60"/>
      <c r="I4" s="61"/>
      <c r="J4" s="59" t="s">
        <v>4</v>
      </c>
      <c r="K4" s="60"/>
      <c r="L4" s="61"/>
      <c r="M4" s="59" t="s">
        <v>5</v>
      </c>
      <c r="N4" s="60"/>
      <c r="O4" s="61"/>
      <c r="P4" s="59" t="s">
        <v>6</v>
      </c>
      <c r="Q4" s="60"/>
      <c r="R4" s="61"/>
      <c r="S4" s="59" t="s">
        <v>7</v>
      </c>
      <c r="T4" s="60"/>
      <c r="U4" s="61"/>
    </row>
    <row r="5" spans="2:21">
      <c r="B5" s="22"/>
      <c r="C5" s="22"/>
      <c r="D5" s="22"/>
      <c r="E5" s="39"/>
      <c r="F5" s="40"/>
      <c r="G5" s="13" t="s">
        <v>35</v>
      </c>
      <c r="H5" s="13" t="s">
        <v>36</v>
      </c>
      <c r="I5" s="13" t="s">
        <v>38</v>
      </c>
      <c r="J5" s="13" t="s">
        <v>35</v>
      </c>
      <c r="K5" s="13" t="s">
        <v>36</v>
      </c>
      <c r="L5" s="13" t="s">
        <v>38</v>
      </c>
      <c r="M5" s="13" t="s">
        <v>35</v>
      </c>
      <c r="N5" s="13" t="s">
        <v>36</v>
      </c>
      <c r="O5" s="13" t="s">
        <v>38</v>
      </c>
      <c r="P5" s="13" t="s">
        <v>35</v>
      </c>
      <c r="Q5" s="13" t="s">
        <v>36</v>
      </c>
      <c r="R5" s="13" t="s">
        <v>38</v>
      </c>
      <c r="S5" s="13" t="s">
        <v>35</v>
      </c>
      <c r="T5" s="13" t="s">
        <v>36</v>
      </c>
      <c r="U5" s="13" t="s">
        <v>38</v>
      </c>
    </row>
    <row r="6" spans="2:21">
      <c r="B6" s="2" t="s">
        <v>8</v>
      </c>
      <c r="C6" s="17" t="s">
        <v>11</v>
      </c>
      <c r="D6" s="18"/>
      <c r="E6" s="15">
        <v>1.8181818181818181</v>
      </c>
      <c r="F6" s="41">
        <f>E6*$F$26</f>
        <v>10000000</v>
      </c>
      <c r="G6" s="3">
        <f t="shared" ref="G6:G8" si="0">F6</f>
        <v>10000000</v>
      </c>
      <c r="H6" s="3">
        <f>I6-G6</f>
        <v>0</v>
      </c>
      <c r="I6" s="3">
        <v>10000000</v>
      </c>
      <c r="J6" s="3">
        <f>ROUNDUP(G6*110%,-4)</f>
        <v>11000000</v>
      </c>
      <c r="K6" s="3">
        <f t="shared" ref="K6:K8" si="1">L6-J6</f>
        <v>2000000</v>
      </c>
      <c r="L6" s="3">
        <f>I6*130%</f>
        <v>13000000</v>
      </c>
      <c r="M6" s="3">
        <f>ROUNDUP(J6*110%,-4)</f>
        <v>12100000</v>
      </c>
      <c r="N6" s="3">
        <f t="shared" ref="N6:N8" si="2">O6-M6</f>
        <v>4800000</v>
      </c>
      <c r="O6" s="3">
        <f>ROUNDUP(L6*130%,-4)</f>
        <v>16900000</v>
      </c>
      <c r="P6" s="3">
        <f>ROUNDUP(M6*110%,-4)</f>
        <v>13310000</v>
      </c>
      <c r="Q6" s="3">
        <f t="shared" ref="Q6:Q9" si="3">R6-P6</f>
        <v>8660000</v>
      </c>
      <c r="R6" s="3">
        <f t="shared" ref="R6:R8" si="4">ROUNDUP(O6*130%,-4)</f>
        <v>21970000</v>
      </c>
      <c r="S6" s="3">
        <f t="shared" ref="S6" si="5">ROUNDUP(P6*110%,-4)</f>
        <v>14650000</v>
      </c>
      <c r="T6" s="3">
        <f t="shared" ref="T6:T8" si="6">U6-S6</f>
        <v>13920000</v>
      </c>
      <c r="U6" s="3">
        <f t="shared" ref="U6:U8" si="7">ROUNDUP(R6*130%,-4)</f>
        <v>28570000</v>
      </c>
    </row>
    <row r="7" spans="2:21">
      <c r="B7" s="2" t="s">
        <v>9</v>
      </c>
      <c r="C7" s="17" t="s">
        <v>12</v>
      </c>
      <c r="D7" s="18"/>
      <c r="E7" s="15">
        <v>1.2727272727272727</v>
      </c>
      <c r="F7" s="41">
        <f t="shared" ref="F7:F8" si="8">E7*$F$26</f>
        <v>7000000</v>
      </c>
      <c r="G7" s="3">
        <f t="shared" si="0"/>
        <v>7000000</v>
      </c>
      <c r="H7" s="3">
        <f t="shared" ref="H7:H8" si="9">I7-G7</f>
        <v>1000000</v>
      </c>
      <c r="I7" s="3">
        <v>8000000</v>
      </c>
      <c r="J7" s="3">
        <f>ROUNDUP(G7*110%,-4)</f>
        <v>7700000</v>
      </c>
      <c r="K7" s="3">
        <f t="shared" si="1"/>
        <v>2700000</v>
      </c>
      <c r="L7" s="3">
        <f>I7*130%</f>
        <v>10400000</v>
      </c>
      <c r="M7" s="3">
        <f>ROUNDUP(J7*110%,-4)</f>
        <v>8470000</v>
      </c>
      <c r="N7" s="3">
        <f t="shared" si="2"/>
        <v>5050000</v>
      </c>
      <c r="O7" s="3">
        <f t="shared" ref="O7:O8" si="10">ROUNDUP(L7*130%,-4)</f>
        <v>13520000</v>
      </c>
      <c r="P7" s="3">
        <f>ROUNDUP(M7*110%,-4)</f>
        <v>9320000</v>
      </c>
      <c r="Q7" s="3">
        <f t="shared" si="3"/>
        <v>8260000</v>
      </c>
      <c r="R7" s="3">
        <f t="shared" si="4"/>
        <v>17580000</v>
      </c>
      <c r="S7" s="3">
        <f t="shared" ref="S7:S8" si="11">ROUNDUP(P7*110%,-4)</f>
        <v>10260000</v>
      </c>
      <c r="T7" s="3">
        <f t="shared" si="6"/>
        <v>12600000</v>
      </c>
      <c r="U7" s="3">
        <f t="shared" si="7"/>
        <v>22860000</v>
      </c>
    </row>
    <row r="8" spans="2:21">
      <c r="B8" s="2" t="s">
        <v>10</v>
      </c>
      <c r="C8" s="17" t="s">
        <v>13</v>
      </c>
      <c r="D8" s="18"/>
      <c r="E8" s="15">
        <v>1</v>
      </c>
      <c r="F8" s="41">
        <f t="shared" si="8"/>
        <v>5500000</v>
      </c>
      <c r="G8" s="3">
        <f t="shared" si="0"/>
        <v>5500000</v>
      </c>
      <c r="H8" s="3">
        <f t="shared" si="9"/>
        <v>500000</v>
      </c>
      <c r="I8" s="3">
        <v>6000000</v>
      </c>
      <c r="J8" s="3">
        <f>ROUNDUP(G8*110%,-4)</f>
        <v>6050000</v>
      </c>
      <c r="K8" s="3">
        <f t="shared" si="1"/>
        <v>1750000</v>
      </c>
      <c r="L8" s="3">
        <f>I8*130%</f>
        <v>7800000</v>
      </c>
      <c r="M8" s="3">
        <f>ROUNDUP(J8*110%,-4)</f>
        <v>6660000</v>
      </c>
      <c r="N8" s="3">
        <f t="shared" si="2"/>
        <v>3480000</v>
      </c>
      <c r="O8" s="3">
        <f t="shared" si="10"/>
        <v>10140000</v>
      </c>
      <c r="P8" s="3">
        <f>ROUNDUP(M8*110%,-4)</f>
        <v>7330000</v>
      </c>
      <c r="Q8" s="3">
        <f t="shared" si="3"/>
        <v>5860000</v>
      </c>
      <c r="R8" s="3">
        <f t="shared" si="4"/>
        <v>13190000</v>
      </c>
      <c r="S8" s="3">
        <f t="shared" si="11"/>
        <v>8070000</v>
      </c>
      <c r="T8" s="3">
        <f t="shared" si="6"/>
        <v>9080000</v>
      </c>
      <c r="U8" s="3">
        <f t="shared" si="7"/>
        <v>17150000</v>
      </c>
    </row>
    <row r="9" spans="2:21">
      <c r="E9" s="16"/>
      <c r="F9" s="30"/>
      <c r="G9" s="3"/>
      <c r="H9" s="3"/>
      <c r="I9" s="3"/>
      <c r="J9" s="3"/>
      <c r="K9" s="3"/>
      <c r="L9" s="3"/>
      <c r="M9" s="3"/>
      <c r="N9" s="3"/>
      <c r="O9" s="3"/>
      <c r="P9" s="3"/>
      <c r="Q9" s="3">
        <f t="shared" si="3"/>
        <v>0</v>
      </c>
      <c r="R9" s="3"/>
      <c r="S9" s="3"/>
      <c r="T9" s="3"/>
      <c r="U9" s="3"/>
    </row>
    <row r="10" spans="2:21">
      <c r="B10" s="23" t="s">
        <v>2</v>
      </c>
      <c r="C10" s="23"/>
      <c r="D10" s="23"/>
      <c r="E10" s="24" t="s">
        <v>32</v>
      </c>
      <c r="F10" s="42" t="s">
        <v>31</v>
      </c>
      <c r="G10" s="32"/>
      <c r="H10" s="74" t="s">
        <v>14</v>
      </c>
      <c r="I10" s="32"/>
      <c r="J10" s="32"/>
      <c r="K10" s="32"/>
      <c r="L10" s="32"/>
      <c r="M10" s="32"/>
      <c r="N10" s="32"/>
      <c r="O10" s="32"/>
      <c r="P10" s="32"/>
      <c r="Q10" s="32"/>
      <c r="R10" s="32"/>
      <c r="S10" s="32"/>
      <c r="T10" s="32"/>
      <c r="U10" s="32"/>
    </row>
    <row r="11" spans="2:21">
      <c r="B11" s="23"/>
      <c r="C11" s="23"/>
      <c r="D11" s="23"/>
      <c r="E11" s="24"/>
      <c r="F11" s="42"/>
      <c r="G11" s="66" t="s">
        <v>3</v>
      </c>
      <c r="H11" s="67"/>
      <c r="I11" s="68"/>
      <c r="J11" s="66" t="s">
        <v>4</v>
      </c>
      <c r="K11" s="67"/>
      <c r="L11" s="68"/>
      <c r="M11" s="66" t="s">
        <v>5</v>
      </c>
      <c r="N11" s="67"/>
      <c r="O11" s="68"/>
      <c r="P11" s="66" t="s">
        <v>6</v>
      </c>
      <c r="Q11" s="67"/>
      <c r="R11" s="68"/>
      <c r="S11" s="66" t="s">
        <v>7</v>
      </c>
      <c r="T11" s="67"/>
      <c r="U11" s="68"/>
    </row>
    <row r="12" spans="2:21">
      <c r="B12" s="23"/>
      <c r="C12" s="23"/>
      <c r="D12" s="23"/>
      <c r="E12" s="24"/>
      <c r="F12" s="42"/>
      <c r="G12" s="33" t="s">
        <v>35</v>
      </c>
      <c r="H12" s="33" t="s">
        <v>36</v>
      </c>
      <c r="I12" s="33" t="s">
        <v>38</v>
      </c>
      <c r="J12" s="33" t="s">
        <v>35</v>
      </c>
      <c r="K12" s="33" t="s">
        <v>36</v>
      </c>
      <c r="L12" s="33" t="s">
        <v>38</v>
      </c>
      <c r="M12" s="33" t="s">
        <v>35</v>
      </c>
      <c r="N12" s="33" t="s">
        <v>36</v>
      </c>
      <c r="O12" s="33" t="s">
        <v>38</v>
      </c>
      <c r="P12" s="33" t="s">
        <v>35</v>
      </c>
      <c r="Q12" s="33" t="s">
        <v>36</v>
      </c>
      <c r="R12" s="33" t="s">
        <v>38</v>
      </c>
      <c r="S12" s="33" t="s">
        <v>35</v>
      </c>
      <c r="T12" s="33" t="s">
        <v>36</v>
      </c>
      <c r="U12" s="33" t="s">
        <v>38</v>
      </c>
    </row>
    <row r="13" spans="2:21">
      <c r="B13" s="2" t="s">
        <v>8</v>
      </c>
      <c r="C13" s="17" t="s">
        <v>16</v>
      </c>
      <c r="D13" s="18"/>
      <c r="E13" s="15">
        <v>1.6363636363636365</v>
      </c>
      <c r="F13" s="41">
        <f t="shared" ref="F13:F16" si="12">E13*$F$26</f>
        <v>9000000</v>
      </c>
      <c r="G13" s="3">
        <f t="shared" ref="G13:G16" si="13">F13</f>
        <v>9000000</v>
      </c>
      <c r="H13" s="3">
        <f t="shared" ref="H13:H16" si="14">I13-G13</f>
        <v>3000000</v>
      </c>
      <c r="I13" s="3">
        <v>12000000</v>
      </c>
      <c r="J13" s="3">
        <f>ROUNDUP(G13*110%,-4)</f>
        <v>9900000</v>
      </c>
      <c r="K13" s="3">
        <f t="shared" ref="K13:K16" si="15">L13-J13</f>
        <v>5700000</v>
      </c>
      <c r="L13" s="3">
        <f>I13*130%</f>
        <v>15600000</v>
      </c>
      <c r="M13" s="3">
        <f>ROUNDUP(J13*110%,-4)</f>
        <v>10890000</v>
      </c>
      <c r="N13" s="3">
        <f t="shared" ref="N13:N16" si="16">O13-M13</f>
        <v>9390000</v>
      </c>
      <c r="O13" s="3">
        <f t="shared" ref="O13:O16" si="17">ROUNDUP(L13*130%,-4)</f>
        <v>20280000</v>
      </c>
      <c r="P13" s="3">
        <f>ROUNDUP(M13*110%,-4)</f>
        <v>11980000</v>
      </c>
      <c r="Q13" s="3">
        <f t="shared" ref="Q13:Q16" si="18">R13-P13</f>
        <v>14390000</v>
      </c>
      <c r="R13" s="3">
        <f t="shared" ref="R13:R16" si="19">ROUNDUP(O13*130%,-4)</f>
        <v>26370000</v>
      </c>
      <c r="S13" s="3">
        <f t="shared" ref="S13:S16" si="20">ROUNDUP(P13*110%,-4)</f>
        <v>13180000</v>
      </c>
      <c r="T13" s="3">
        <f t="shared" ref="T13:T16" si="21">U13-S13</f>
        <v>21110000</v>
      </c>
      <c r="U13" s="3">
        <f t="shared" ref="U13:U16" si="22">ROUNDUP(R13*130%,-4)</f>
        <v>34290000</v>
      </c>
    </row>
    <row r="14" spans="2:21">
      <c r="B14" s="2" t="s">
        <v>9</v>
      </c>
      <c r="C14" s="17" t="s">
        <v>15</v>
      </c>
      <c r="D14" s="18"/>
      <c r="E14" s="15">
        <v>1.4545454545454546</v>
      </c>
      <c r="F14" s="41">
        <f t="shared" si="12"/>
        <v>8000000</v>
      </c>
      <c r="G14" s="3">
        <f t="shared" si="13"/>
        <v>8000000</v>
      </c>
      <c r="H14" s="3">
        <f t="shared" si="14"/>
        <v>500000</v>
      </c>
      <c r="I14" s="3">
        <v>8500000</v>
      </c>
      <c r="J14" s="3">
        <f>ROUNDUP(G14*110%,-4)</f>
        <v>8800000</v>
      </c>
      <c r="K14" s="3">
        <f t="shared" si="15"/>
        <v>2250000</v>
      </c>
      <c r="L14" s="3">
        <f>I14*130%</f>
        <v>11050000</v>
      </c>
      <c r="M14" s="3">
        <f>ROUNDUP(J14*110%,-4)</f>
        <v>9680000</v>
      </c>
      <c r="N14" s="3">
        <f t="shared" si="16"/>
        <v>4690000</v>
      </c>
      <c r="O14" s="3">
        <f t="shared" si="17"/>
        <v>14370000</v>
      </c>
      <c r="P14" s="3">
        <f>ROUNDUP(M14*110%,-4)</f>
        <v>10650000</v>
      </c>
      <c r="Q14" s="3">
        <f t="shared" si="18"/>
        <v>8040000</v>
      </c>
      <c r="R14" s="3">
        <f t="shared" si="19"/>
        <v>18690000</v>
      </c>
      <c r="S14" s="3">
        <f t="shared" si="20"/>
        <v>11720000</v>
      </c>
      <c r="T14" s="3">
        <f t="shared" si="21"/>
        <v>12580000</v>
      </c>
      <c r="U14" s="3">
        <f t="shared" si="22"/>
        <v>24300000</v>
      </c>
    </row>
    <row r="15" spans="2:21">
      <c r="B15" s="2" t="s">
        <v>10</v>
      </c>
      <c r="C15" s="17" t="s">
        <v>17</v>
      </c>
      <c r="D15" s="18"/>
      <c r="E15" s="15">
        <v>1.2727272727272727</v>
      </c>
      <c r="F15" s="41">
        <f t="shared" si="12"/>
        <v>7000000</v>
      </c>
      <c r="G15" s="3">
        <f t="shared" si="13"/>
        <v>7000000</v>
      </c>
      <c r="H15" s="3">
        <f t="shared" si="14"/>
        <v>800000</v>
      </c>
      <c r="I15" s="3">
        <v>7800000</v>
      </c>
      <c r="J15" s="3">
        <f>ROUNDUP(G15*110%,-4)</f>
        <v>7700000</v>
      </c>
      <c r="K15" s="3">
        <f t="shared" si="15"/>
        <v>2440000</v>
      </c>
      <c r="L15" s="3">
        <f>I15*130%</f>
        <v>10140000</v>
      </c>
      <c r="M15" s="3">
        <f>ROUNDUP(J15*110%,-4)</f>
        <v>8470000</v>
      </c>
      <c r="N15" s="3">
        <f t="shared" si="16"/>
        <v>4720000</v>
      </c>
      <c r="O15" s="3">
        <f t="shared" si="17"/>
        <v>13190000</v>
      </c>
      <c r="P15" s="3">
        <f>ROUNDUP(M15*110%,-4)</f>
        <v>9320000</v>
      </c>
      <c r="Q15" s="3">
        <f t="shared" si="18"/>
        <v>7830000</v>
      </c>
      <c r="R15" s="3">
        <f t="shared" si="19"/>
        <v>17150000</v>
      </c>
      <c r="S15" s="3">
        <f t="shared" si="20"/>
        <v>10260000</v>
      </c>
      <c r="T15" s="3">
        <f t="shared" si="21"/>
        <v>12040000</v>
      </c>
      <c r="U15" s="3">
        <f t="shared" si="22"/>
        <v>22300000</v>
      </c>
    </row>
    <row r="16" spans="2:21">
      <c r="B16" s="2" t="s">
        <v>19</v>
      </c>
      <c r="C16" s="17" t="s">
        <v>18</v>
      </c>
      <c r="D16" s="18"/>
      <c r="E16" s="15">
        <v>1.1818181818181819</v>
      </c>
      <c r="F16" s="41">
        <f t="shared" si="12"/>
        <v>6500000</v>
      </c>
      <c r="G16" s="3">
        <f t="shared" si="13"/>
        <v>6500000</v>
      </c>
      <c r="H16" s="3">
        <f t="shared" si="14"/>
        <v>200000</v>
      </c>
      <c r="I16" s="3">
        <v>6700000</v>
      </c>
      <c r="J16" s="3">
        <f>ROUNDUP(G16*110%,-4)</f>
        <v>7150000</v>
      </c>
      <c r="K16" s="3">
        <f t="shared" si="15"/>
        <v>1560000</v>
      </c>
      <c r="L16" s="3">
        <f>I16*130%</f>
        <v>8710000</v>
      </c>
      <c r="M16" s="3">
        <f>ROUNDUP(J16*110%,-4)</f>
        <v>7870000</v>
      </c>
      <c r="N16" s="3">
        <f t="shared" si="16"/>
        <v>3460000</v>
      </c>
      <c r="O16" s="3">
        <f t="shared" si="17"/>
        <v>11330000</v>
      </c>
      <c r="P16" s="3">
        <f>ROUNDUP(M16*110%,-4)</f>
        <v>8660000</v>
      </c>
      <c r="Q16" s="3">
        <f t="shared" si="18"/>
        <v>6070000</v>
      </c>
      <c r="R16" s="3">
        <f t="shared" si="19"/>
        <v>14730000</v>
      </c>
      <c r="S16" s="3">
        <f t="shared" si="20"/>
        <v>9530000</v>
      </c>
      <c r="T16" s="3">
        <f t="shared" si="21"/>
        <v>9620000</v>
      </c>
      <c r="U16" s="3">
        <f t="shared" si="22"/>
        <v>19150000</v>
      </c>
    </row>
    <row r="17" spans="2:21">
      <c r="E17" s="16"/>
      <c r="F17" s="30"/>
      <c r="G17" s="3"/>
      <c r="H17" s="3"/>
      <c r="I17" s="3"/>
      <c r="J17" s="3"/>
      <c r="K17" s="3"/>
      <c r="L17" s="3"/>
      <c r="M17" s="3"/>
      <c r="N17" s="3"/>
      <c r="O17" s="3"/>
      <c r="P17" s="3"/>
      <c r="Q17" s="3"/>
      <c r="R17" s="3"/>
      <c r="S17" s="3"/>
      <c r="T17" s="3"/>
      <c r="U17" s="3"/>
    </row>
    <row r="18" spans="2:21">
      <c r="B18" s="25" t="s">
        <v>2</v>
      </c>
      <c r="C18" s="25"/>
      <c r="D18" s="25"/>
      <c r="E18" s="26" t="s">
        <v>32</v>
      </c>
      <c r="F18" s="34" t="s">
        <v>31</v>
      </c>
      <c r="G18" s="35"/>
      <c r="H18" s="76" t="s">
        <v>20</v>
      </c>
      <c r="I18" s="35"/>
      <c r="J18" s="35"/>
      <c r="K18" s="35"/>
      <c r="L18" s="35"/>
      <c r="M18" s="35"/>
      <c r="N18" s="35"/>
      <c r="O18" s="35"/>
      <c r="P18" s="35"/>
      <c r="Q18" s="35"/>
      <c r="R18" s="35"/>
      <c r="S18" s="35"/>
      <c r="T18" s="35"/>
      <c r="U18" s="35"/>
    </row>
    <row r="19" spans="2:21">
      <c r="B19" s="25"/>
      <c r="C19" s="25"/>
      <c r="D19" s="25"/>
      <c r="E19" s="26"/>
      <c r="F19" s="34"/>
      <c r="G19" s="62" t="s">
        <v>3</v>
      </c>
      <c r="H19" s="62"/>
      <c r="I19" s="62"/>
      <c r="J19" s="63" t="s">
        <v>4</v>
      </c>
      <c r="K19" s="64"/>
      <c r="L19" s="65"/>
      <c r="M19" s="63" t="s">
        <v>5</v>
      </c>
      <c r="N19" s="64"/>
      <c r="O19" s="65"/>
      <c r="P19" s="63" t="s">
        <v>6</v>
      </c>
      <c r="Q19" s="64"/>
      <c r="R19" s="65"/>
      <c r="S19" s="63" t="s">
        <v>7</v>
      </c>
      <c r="T19" s="64"/>
      <c r="U19" s="65"/>
    </row>
    <row r="20" spans="2:21">
      <c r="B20" s="25"/>
      <c r="C20" s="25"/>
      <c r="D20" s="25"/>
      <c r="E20" s="26"/>
      <c r="F20" s="34"/>
      <c r="G20" s="36" t="s">
        <v>35</v>
      </c>
      <c r="H20" s="36" t="s">
        <v>36</v>
      </c>
      <c r="I20" s="36" t="s">
        <v>38</v>
      </c>
      <c r="J20" s="36" t="s">
        <v>35</v>
      </c>
      <c r="K20" s="36" t="s">
        <v>36</v>
      </c>
      <c r="L20" s="36" t="s">
        <v>38</v>
      </c>
      <c r="M20" s="36" t="s">
        <v>35</v>
      </c>
      <c r="N20" s="36" t="s">
        <v>36</v>
      </c>
      <c r="O20" s="36" t="s">
        <v>38</v>
      </c>
      <c r="P20" s="36" t="s">
        <v>35</v>
      </c>
      <c r="Q20" s="36" t="s">
        <v>36</v>
      </c>
      <c r="R20" s="36" t="s">
        <v>38</v>
      </c>
      <c r="S20" s="36" t="s">
        <v>35</v>
      </c>
      <c r="T20" s="36" t="s">
        <v>36</v>
      </c>
      <c r="U20" s="36" t="s">
        <v>38</v>
      </c>
    </row>
    <row r="21" spans="2:21">
      <c r="B21" s="6" t="s">
        <v>8</v>
      </c>
      <c r="C21" s="19" t="s">
        <v>16</v>
      </c>
      <c r="D21" s="20"/>
      <c r="E21" s="15">
        <v>1.6363636363636365</v>
      </c>
      <c r="F21" s="41">
        <f t="shared" ref="F21:F24" si="23">E21*$F$26</f>
        <v>9000000</v>
      </c>
      <c r="G21" s="3">
        <f t="shared" ref="G21:G23" si="24">F21</f>
        <v>9000000</v>
      </c>
      <c r="H21" s="3">
        <f t="shared" ref="H21:H24" si="25">I21-G21</f>
        <v>2000000</v>
      </c>
      <c r="I21" s="3">
        <v>11000000</v>
      </c>
      <c r="J21" s="3">
        <f>ROUNDUP(G21*110%,-4)</f>
        <v>9900000</v>
      </c>
      <c r="K21" s="3">
        <f t="shared" ref="K21:K24" si="26">L21-J21</f>
        <v>4400000</v>
      </c>
      <c r="L21" s="3">
        <f>I21*130%</f>
        <v>14300000</v>
      </c>
      <c r="M21" s="3">
        <f>ROUNDUP(J21*110%,-4)</f>
        <v>10890000</v>
      </c>
      <c r="N21" s="3">
        <f t="shared" ref="N21:N24" si="27">O21-M21</f>
        <v>7700000</v>
      </c>
      <c r="O21" s="3">
        <f t="shared" ref="O21:O24" si="28">ROUNDUP(L21*130%,-4)</f>
        <v>18590000</v>
      </c>
      <c r="P21" s="3">
        <f>ROUNDUP(M21*110%,-4)</f>
        <v>11980000</v>
      </c>
      <c r="Q21" s="3">
        <f t="shared" ref="Q21:Q24" si="29">R21-P21</f>
        <v>12190000</v>
      </c>
      <c r="R21" s="3">
        <f t="shared" ref="R21:R24" si="30">ROUNDUP(O21*130%,-4)</f>
        <v>24170000</v>
      </c>
      <c r="S21" s="3">
        <f t="shared" ref="S21:S24" si="31">ROUNDUP(P21*110%,-4)</f>
        <v>13180000</v>
      </c>
      <c r="T21" s="3">
        <f t="shared" ref="T21:T24" si="32">U21-S21</f>
        <v>18250000</v>
      </c>
      <c r="U21" s="3">
        <f t="shared" ref="U21:U24" si="33">ROUNDUP(R21*130%,-4)</f>
        <v>31430000</v>
      </c>
    </row>
    <row r="22" spans="2:21">
      <c r="B22" s="2" t="s">
        <v>9</v>
      </c>
      <c r="C22" s="17" t="s">
        <v>15</v>
      </c>
      <c r="D22" s="18"/>
      <c r="E22" s="15">
        <v>1.3636363636363635</v>
      </c>
      <c r="F22" s="41">
        <f t="shared" si="23"/>
        <v>7499999.9999999991</v>
      </c>
      <c r="G22" s="3">
        <f t="shared" si="24"/>
        <v>7499999.9999999991</v>
      </c>
      <c r="H22" s="3">
        <f t="shared" si="25"/>
        <v>1500000.0000000009</v>
      </c>
      <c r="I22" s="3">
        <v>9000000</v>
      </c>
      <c r="J22" s="3">
        <f>ROUNDUP(G22*110%,-4)</f>
        <v>8250000</v>
      </c>
      <c r="K22" s="3">
        <f t="shared" si="26"/>
        <v>3450000</v>
      </c>
      <c r="L22" s="3">
        <f>I22*130%</f>
        <v>11700000</v>
      </c>
      <c r="M22" s="3">
        <f>ROUNDUP(J22*110%,-4)</f>
        <v>9080000</v>
      </c>
      <c r="N22" s="3">
        <f t="shared" si="27"/>
        <v>6130000</v>
      </c>
      <c r="O22" s="3">
        <f t="shared" si="28"/>
        <v>15210000</v>
      </c>
      <c r="P22" s="3">
        <f>ROUNDUP(M22*110%,-4)</f>
        <v>9990000</v>
      </c>
      <c r="Q22" s="3">
        <f t="shared" si="29"/>
        <v>9790000</v>
      </c>
      <c r="R22" s="3">
        <f t="shared" si="30"/>
        <v>19780000</v>
      </c>
      <c r="S22" s="3">
        <f t="shared" si="31"/>
        <v>10990000</v>
      </c>
      <c r="T22" s="3">
        <f t="shared" si="32"/>
        <v>14730000</v>
      </c>
      <c r="U22" s="3">
        <f t="shared" si="33"/>
        <v>25720000</v>
      </c>
    </row>
    <row r="23" spans="2:21">
      <c r="B23" s="2" t="s">
        <v>10</v>
      </c>
      <c r="C23" s="17" t="s">
        <v>21</v>
      </c>
      <c r="D23" s="18"/>
      <c r="E23" s="15">
        <v>1.0909090909090908</v>
      </c>
      <c r="F23" s="41">
        <f t="shared" si="23"/>
        <v>6000000</v>
      </c>
      <c r="G23" s="3">
        <f t="shared" si="24"/>
        <v>6000000</v>
      </c>
      <c r="H23" s="3">
        <f t="shared" si="25"/>
        <v>1000000</v>
      </c>
      <c r="I23" s="3">
        <v>7000000</v>
      </c>
      <c r="J23" s="3">
        <f>ROUNDUP(G23*110%,-4)</f>
        <v>6600000</v>
      </c>
      <c r="K23" s="3">
        <f t="shared" si="26"/>
        <v>2500000</v>
      </c>
      <c r="L23" s="3">
        <f>I23*130%</f>
        <v>9100000</v>
      </c>
      <c r="M23" s="3">
        <f>ROUNDUP(J23*110%,-4)</f>
        <v>7260000</v>
      </c>
      <c r="N23" s="3">
        <f t="shared" si="27"/>
        <v>4570000</v>
      </c>
      <c r="O23" s="3">
        <f t="shared" si="28"/>
        <v>11830000</v>
      </c>
      <c r="P23" s="3">
        <f>ROUNDUP(M23*110%,-4)</f>
        <v>7990000</v>
      </c>
      <c r="Q23" s="3">
        <f t="shared" si="29"/>
        <v>7390000</v>
      </c>
      <c r="R23" s="3">
        <f t="shared" si="30"/>
        <v>15380000</v>
      </c>
      <c r="S23" s="3">
        <f t="shared" si="31"/>
        <v>8790000</v>
      </c>
      <c r="T23" s="3">
        <f t="shared" si="32"/>
        <v>11210000</v>
      </c>
      <c r="U23" s="3">
        <f t="shared" si="33"/>
        <v>20000000</v>
      </c>
    </row>
    <row r="24" spans="2:21">
      <c r="B24" s="2" t="s">
        <v>19</v>
      </c>
      <c r="C24" s="17" t="s">
        <v>22</v>
      </c>
      <c r="D24" s="18"/>
      <c r="E24" s="15">
        <v>1</v>
      </c>
      <c r="F24" s="41">
        <f t="shared" si="23"/>
        <v>5500000</v>
      </c>
      <c r="G24" s="3">
        <f>F24</f>
        <v>5500000</v>
      </c>
      <c r="H24" s="3">
        <f t="shared" si="25"/>
        <v>1000000</v>
      </c>
      <c r="I24" s="3">
        <v>6500000</v>
      </c>
      <c r="J24" s="3">
        <f>ROUNDUP(G24*110%,-4)</f>
        <v>6050000</v>
      </c>
      <c r="K24" s="3">
        <f t="shared" si="26"/>
        <v>2400000</v>
      </c>
      <c r="L24" s="3">
        <f>I24*130%</f>
        <v>8450000</v>
      </c>
      <c r="M24" s="3">
        <f>ROUNDUP(J24*110%,-4)</f>
        <v>6660000</v>
      </c>
      <c r="N24" s="3">
        <f t="shared" si="27"/>
        <v>4330000</v>
      </c>
      <c r="O24" s="3">
        <f t="shared" si="28"/>
        <v>10990000</v>
      </c>
      <c r="P24" s="3">
        <f>ROUNDUP(M24*110%,-4)</f>
        <v>7330000</v>
      </c>
      <c r="Q24" s="3">
        <f t="shared" si="29"/>
        <v>6960000</v>
      </c>
      <c r="R24" s="3">
        <f t="shared" si="30"/>
        <v>14290000</v>
      </c>
      <c r="S24" s="3">
        <f t="shared" si="31"/>
        <v>8070000</v>
      </c>
      <c r="T24" s="3">
        <f t="shared" si="32"/>
        <v>10510000</v>
      </c>
      <c r="U24" s="3">
        <f t="shared" si="33"/>
        <v>18580000</v>
      </c>
    </row>
    <row r="26" spans="2:21">
      <c r="C26" t="s">
        <v>33</v>
      </c>
      <c r="F26" s="30">
        <v>5500000</v>
      </c>
    </row>
  </sheetData>
  <mergeCells count="35">
    <mergeCell ref="P19:R19"/>
    <mergeCell ref="S19:U19"/>
    <mergeCell ref="G11:I11"/>
    <mergeCell ref="J11:L11"/>
    <mergeCell ref="M11:O11"/>
    <mergeCell ref="P11:R11"/>
    <mergeCell ref="S11:U11"/>
    <mergeCell ref="C23:D23"/>
    <mergeCell ref="C24:D24"/>
    <mergeCell ref="S4:U4"/>
    <mergeCell ref="G4:I4"/>
    <mergeCell ref="J4:L4"/>
    <mergeCell ref="M4:O4"/>
    <mergeCell ref="P4:R4"/>
    <mergeCell ref="G19:I19"/>
    <mergeCell ref="J19:L19"/>
    <mergeCell ref="M19:O19"/>
    <mergeCell ref="C16:D16"/>
    <mergeCell ref="B18:D20"/>
    <mergeCell ref="E18:E20"/>
    <mergeCell ref="F18:F20"/>
    <mergeCell ref="C21:D21"/>
    <mergeCell ref="C22:D22"/>
    <mergeCell ref="B10:D12"/>
    <mergeCell ref="E10:E12"/>
    <mergeCell ref="F10:F12"/>
    <mergeCell ref="C13:D13"/>
    <mergeCell ref="C14:D14"/>
    <mergeCell ref="C15:D15"/>
    <mergeCell ref="B3:D5"/>
    <mergeCell ref="E3:E5"/>
    <mergeCell ref="F3:F5"/>
    <mergeCell ref="C6:D6"/>
    <mergeCell ref="C7:D7"/>
    <mergeCell ref="C8:D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6"/>
  <sheetViews>
    <sheetView workbookViewId="0">
      <selection activeCell="Z28" sqref="Z28"/>
    </sheetView>
  </sheetViews>
  <sheetFormatPr defaultRowHeight="14.4"/>
  <cols>
    <col min="1" max="1" width="2.77734375" customWidth="1"/>
    <col min="2" max="2" width="8.88671875" hidden="1" customWidth="1"/>
    <col min="5" max="5" width="7.109375" hidden="1" customWidth="1"/>
    <col min="6" max="6" width="10.33203125" hidden="1" customWidth="1"/>
    <col min="7" max="7" width="10.109375" customWidth="1"/>
    <col min="8" max="8" width="10.77734375" customWidth="1"/>
    <col min="9" max="9" width="10.109375" hidden="1" customWidth="1"/>
    <col min="10" max="12" width="10.109375" customWidth="1"/>
    <col min="13" max="13" width="10.109375" hidden="1" customWidth="1"/>
    <col min="14" max="14" width="10.109375" customWidth="1"/>
    <col min="15" max="15" width="10.109375" bestFit="1" customWidth="1"/>
    <col min="16" max="16" width="10.109375" customWidth="1"/>
    <col min="17" max="17" width="10.109375" hidden="1" customWidth="1"/>
    <col min="18" max="18" width="10.109375" customWidth="1"/>
    <col min="19" max="19" width="10.109375" bestFit="1" customWidth="1"/>
    <col min="20" max="20" width="10.109375" customWidth="1"/>
    <col min="21" max="21" width="10.109375" hidden="1" customWidth="1"/>
    <col min="22" max="22" width="10.109375" customWidth="1"/>
    <col min="23" max="23" width="10.21875" bestFit="1" customWidth="1"/>
    <col min="24" max="24" width="10.77734375" bestFit="1" customWidth="1"/>
    <col min="25" max="25" width="10.21875" hidden="1" customWidth="1"/>
    <col min="26" max="26" width="10.109375" customWidth="1"/>
    <col min="27" max="27" width="6.21875" customWidth="1"/>
    <col min="28" max="28" width="5.88671875" customWidth="1"/>
  </cols>
  <sheetData>
    <row r="1" spans="2:28">
      <c r="B1" s="77" t="s">
        <v>60</v>
      </c>
      <c r="C1" s="77"/>
      <c r="D1" s="77"/>
      <c r="E1" s="77"/>
      <c r="F1" s="77"/>
      <c r="G1" s="77"/>
      <c r="H1" s="77"/>
      <c r="I1" s="77"/>
      <c r="J1" s="77"/>
      <c r="K1" s="77"/>
      <c r="L1" s="77"/>
      <c r="M1" s="77"/>
      <c r="N1" s="77"/>
      <c r="O1" s="77"/>
      <c r="P1" s="77"/>
      <c r="Q1" s="77"/>
      <c r="R1" s="77"/>
      <c r="S1" s="77"/>
      <c r="T1" s="77"/>
      <c r="U1" s="77"/>
      <c r="V1" s="77"/>
      <c r="W1" s="77"/>
      <c r="X1" s="77"/>
      <c r="Y1" s="77"/>
      <c r="Z1" s="77"/>
      <c r="AA1" s="77"/>
      <c r="AB1" s="77"/>
    </row>
    <row r="2" spans="2:28">
      <c r="W2" s="38" t="s">
        <v>34</v>
      </c>
      <c r="X2" s="38"/>
      <c r="Y2" s="38"/>
    </row>
    <row r="3" spans="2:28">
      <c r="B3" s="22" t="s">
        <v>2</v>
      </c>
      <c r="C3" s="22"/>
      <c r="D3" s="22"/>
      <c r="E3" s="27" t="s">
        <v>32</v>
      </c>
      <c r="F3" s="21" t="s">
        <v>31</v>
      </c>
      <c r="G3" s="58" t="s">
        <v>1</v>
      </c>
      <c r="H3" s="58"/>
      <c r="I3" s="58"/>
      <c r="J3" s="58"/>
      <c r="K3" s="58"/>
      <c r="L3" s="58"/>
      <c r="M3" s="58"/>
      <c r="N3" s="58"/>
      <c r="O3" s="58"/>
      <c r="P3" s="58"/>
      <c r="Q3" s="58"/>
      <c r="R3" s="58"/>
      <c r="S3" s="58"/>
      <c r="T3" s="58"/>
      <c r="U3" s="58"/>
      <c r="V3" s="58"/>
      <c r="W3" s="58"/>
      <c r="X3" s="58"/>
      <c r="Y3" s="58"/>
      <c r="Z3" s="58"/>
      <c r="AA3" s="44" t="s">
        <v>61</v>
      </c>
      <c r="AB3" s="44" t="s">
        <v>62</v>
      </c>
    </row>
    <row r="4" spans="2:28">
      <c r="B4" s="22"/>
      <c r="C4" s="22"/>
      <c r="D4" s="22"/>
      <c r="E4" s="39"/>
      <c r="F4" s="21"/>
      <c r="G4" s="13" t="s">
        <v>3</v>
      </c>
      <c r="H4" s="13"/>
      <c r="I4" s="13"/>
      <c r="J4" s="13"/>
      <c r="K4" s="13" t="s">
        <v>4</v>
      </c>
      <c r="L4" s="13"/>
      <c r="M4" s="13"/>
      <c r="N4" s="13"/>
      <c r="O4" s="13" t="s">
        <v>5</v>
      </c>
      <c r="P4" s="13"/>
      <c r="Q4" s="13"/>
      <c r="R4" s="13"/>
      <c r="S4" s="13" t="s">
        <v>6</v>
      </c>
      <c r="T4" s="13"/>
      <c r="U4" s="13"/>
      <c r="V4" s="13"/>
      <c r="W4" s="13" t="s">
        <v>7</v>
      </c>
      <c r="X4" s="13"/>
      <c r="Y4" s="13"/>
      <c r="Z4" s="13"/>
      <c r="AA4" s="44"/>
      <c r="AB4" s="44"/>
    </row>
    <row r="5" spans="2:28">
      <c r="B5" s="22"/>
      <c r="C5" s="22"/>
      <c r="D5" s="22"/>
      <c r="E5" s="39"/>
      <c r="F5" s="40"/>
      <c r="G5" s="13" t="s">
        <v>35</v>
      </c>
      <c r="H5" s="13" t="s">
        <v>36</v>
      </c>
      <c r="I5" s="13" t="s">
        <v>38</v>
      </c>
      <c r="J5" s="13" t="s">
        <v>63</v>
      </c>
      <c r="K5" s="13" t="s">
        <v>35</v>
      </c>
      <c r="L5" s="13" t="s">
        <v>36</v>
      </c>
      <c r="M5" s="13" t="s">
        <v>38</v>
      </c>
      <c r="N5" s="13" t="s">
        <v>63</v>
      </c>
      <c r="O5" s="13" t="s">
        <v>35</v>
      </c>
      <c r="P5" s="13" t="s">
        <v>36</v>
      </c>
      <c r="Q5" s="13" t="s">
        <v>38</v>
      </c>
      <c r="R5" s="13" t="s">
        <v>63</v>
      </c>
      <c r="S5" s="13" t="s">
        <v>35</v>
      </c>
      <c r="T5" s="13" t="s">
        <v>36</v>
      </c>
      <c r="U5" s="13" t="s">
        <v>38</v>
      </c>
      <c r="V5" s="13" t="s">
        <v>63</v>
      </c>
      <c r="W5" s="13" t="s">
        <v>35</v>
      </c>
      <c r="X5" s="13" t="s">
        <v>36</v>
      </c>
      <c r="Y5" s="13" t="s">
        <v>38</v>
      </c>
      <c r="Z5" s="13" t="s">
        <v>63</v>
      </c>
      <c r="AA5" s="44"/>
      <c r="AB5" s="44"/>
    </row>
    <row r="6" spans="2:28">
      <c r="B6" s="2" t="s">
        <v>8</v>
      </c>
      <c r="C6" s="17" t="s">
        <v>11</v>
      </c>
      <c r="D6" s="18"/>
      <c r="E6" s="15">
        <v>1.8181818181818181</v>
      </c>
      <c r="F6" s="41">
        <f>E6*$F$26</f>
        <v>10000000</v>
      </c>
      <c r="G6" s="3">
        <f t="shared" ref="G6:G8" si="0">F6</f>
        <v>10000000</v>
      </c>
      <c r="H6" s="3">
        <f>I6-G6</f>
        <v>0</v>
      </c>
      <c r="I6" s="3">
        <v>10000000</v>
      </c>
      <c r="J6" s="3">
        <f>(G6+H6)*$AB$6/$AA$6</f>
        <v>10000000</v>
      </c>
      <c r="K6" s="3">
        <f>ROUNDUP(G6*110%,-4)</f>
        <v>11000000</v>
      </c>
      <c r="L6" s="3">
        <f t="shared" ref="L6:L8" si="1">M6-K6</f>
        <v>2000000</v>
      </c>
      <c r="M6" s="3">
        <f>I6*130%</f>
        <v>13000000</v>
      </c>
      <c r="N6" s="3">
        <f>(K6+L6)*$AB$6/$AA$6</f>
        <v>13000000</v>
      </c>
      <c r="O6" s="3">
        <f>ROUNDUP(K6*110%,-4)</f>
        <v>12100000</v>
      </c>
      <c r="P6" s="3">
        <f t="shared" ref="P6:P8" si="2">Q6-O6</f>
        <v>4800000</v>
      </c>
      <c r="Q6" s="3">
        <f>ROUNDUP(M6*130%,-4)</f>
        <v>16900000</v>
      </c>
      <c r="R6" s="3">
        <f>(O6+P6)*$AB$6/$AA$6</f>
        <v>16900000</v>
      </c>
      <c r="S6" s="3">
        <f>ROUNDUP(O6*110%,-4)</f>
        <v>13310000</v>
      </c>
      <c r="T6" s="3">
        <f t="shared" ref="T6:T9" si="3">U6-S6</f>
        <v>8660000</v>
      </c>
      <c r="U6" s="3">
        <f t="shared" ref="U6:U8" si="4">ROUNDUP(Q6*130%,-4)</f>
        <v>21970000</v>
      </c>
      <c r="V6" s="3">
        <f>(S6+T6)*$AB$6/$AA$6</f>
        <v>21970000</v>
      </c>
      <c r="W6" s="3">
        <f t="shared" ref="W6:W8" si="5">ROUNDUP(S6*110%,-4)</f>
        <v>14650000</v>
      </c>
      <c r="X6" s="3">
        <f t="shared" ref="X6:X8" si="6">Y6-W6</f>
        <v>13920000</v>
      </c>
      <c r="Y6" s="69">
        <f t="shared" ref="Y6:Y8" si="7">ROUNDUP(U6*130%,-4)</f>
        <v>28570000</v>
      </c>
      <c r="Z6" s="3">
        <f>(W6+X6)*$AB$6/$AA$6</f>
        <v>28570000</v>
      </c>
      <c r="AA6" s="48">
        <v>50</v>
      </c>
      <c r="AB6" s="48">
        <f t="shared" ref="AB6:AB8" si="8">100-AA6</f>
        <v>50</v>
      </c>
    </row>
    <row r="7" spans="2:28">
      <c r="B7" s="2" t="s">
        <v>9</v>
      </c>
      <c r="C7" s="17" t="s">
        <v>12</v>
      </c>
      <c r="D7" s="18"/>
      <c r="E7" s="15">
        <v>1.2727272727272727</v>
      </c>
      <c r="F7" s="41">
        <f t="shared" ref="F7:F8" si="9">E7*$F$26</f>
        <v>7000000</v>
      </c>
      <c r="G7" s="3">
        <f t="shared" si="0"/>
        <v>7000000</v>
      </c>
      <c r="H7" s="3">
        <f t="shared" ref="H7:H8" si="10">I7-G7</f>
        <v>1000000</v>
      </c>
      <c r="I7" s="3">
        <v>8000000</v>
      </c>
      <c r="J7" s="3">
        <f>(G7+H7)*$AB$7/$AA$7</f>
        <v>8000000</v>
      </c>
      <c r="K7" s="3">
        <f>ROUNDUP(G7*110%,-4)</f>
        <v>7700000</v>
      </c>
      <c r="L7" s="3">
        <f t="shared" si="1"/>
        <v>2700000</v>
      </c>
      <c r="M7" s="3">
        <f>I7*130%</f>
        <v>10400000</v>
      </c>
      <c r="N7" s="3">
        <f>(K7+L7)*$AB$7/$AA$7</f>
        <v>10400000</v>
      </c>
      <c r="O7" s="3">
        <f>ROUNDUP(K7*110%,-4)</f>
        <v>8470000</v>
      </c>
      <c r="P7" s="3">
        <f t="shared" si="2"/>
        <v>5050000</v>
      </c>
      <c r="Q7" s="3">
        <f t="shared" ref="Q7:Q8" si="11">ROUNDUP(M7*130%,-4)</f>
        <v>13520000</v>
      </c>
      <c r="R7" s="3">
        <f>(O7+P7)*$AB$7/$AA$7</f>
        <v>13520000</v>
      </c>
      <c r="S7" s="3">
        <f>ROUNDUP(O7*110%,-4)</f>
        <v>9320000</v>
      </c>
      <c r="T7" s="3">
        <f t="shared" si="3"/>
        <v>8260000</v>
      </c>
      <c r="U7" s="3">
        <f t="shared" si="4"/>
        <v>17580000</v>
      </c>
      <c r="V7" s="3">
        <f>(S7+T7)*$AB$7/$AA$7</f>
        <v>17580000</v>
      </c>
      <c r="W7" s="3">
        <f t="shared" si="5"/>
        <v>10260000</v>
      </c>
      <c r="X7" s="3">
        <f t="shared" si="6"/>
        <v>12600000</v>
      </c>
      <c r="Y7" s="69">
        <f t="shared" si="7"/>
        <v>22860000</v>
      </c>
      <c r="Z7" s="3">
        <f>(W7+X7)*$AB$7/$AA$7</f>
        <v>22860000</v>
      </c>
      <c r="AA7" s="48">
        <v>50</v>
      </c>
      <c r="AB7" s="48">
        <f t="shared" si="8"/>
        <v>50</v>
      </c>
    </row>
    <row r="8" spans="2:28">
      <c r="B8" s="2" t="s">
        <v>10</v>
      </c>
      <c r="C8" s="17" t="s">
        <v>13</v>
      </c>
      <c r="D8" s="18"/>
      <c r="E8" s="15">
        <v>1</v>
      </c>
      <c r="F8" s="41">
        <f t="shared" si="9"/>
        <v>5500000</v>
      </c>
      <c r="G8" s="3">
        <f t="shared" si="0"/>
        <v>5500000</v>
      </c>
      <c r="H8" s="3">
        <f t="shared" si="10"/>
        <v>500000</v>
      </c>
      <c r="I8" s="3">
        <v>6000000</v>
      </c>
      <c r="J8" s="3">
        <f>(G8+H8)*$AB$8/$AA$8</f>
        <v>6000000</v>
      </c>
      <c r="K8" s="3">
        <f>ROUNDUP(G8*110%,-4)</f>
        <v>6050000</v>
      </c>
      <c r="L8" s="3">
        <f t="shared" si="1"/>
        <v>1750000</v>
      </c>
      <c r="M8" s="3">
        <f>I8*130%</f>
        <v>7800000</v>
      </c>
      <c r="N8" s="3">
        <f>(K8+L8)*$AB$8/$AA$8</f>
        <v>7800000</v>
      </c>
      <c r="O8" s="3">
        <f>ROUNDUP(K8*110%,-4)</f>
        <v>6660000</v>
      </c>
      <c r="P8" s="3">
        <f t="shared" si="2"/>
        <v>3480000</v>
      </c>
      <c r="Q8" s="3">
        <f t="shared" si="11"/>
        <v>10140000</v>
      </c>
      <c r="R8" s="3">
        <f>(O8+P8)*$AB$8/$AA$8</f>
        <v>10140000</v>
      </c>
      <c r="S8" s="3">
        <f>ROUNDUP(O8*110%,-4)</f>
        <v>7330000</v>
      </c>
      <c r="T8" s="3">
        <f t="shared" si="3"/>
        <v>5860000</v>
      </c>
      <c r="U8" s="3">
        <f t="shared" si="4"/>
        <v>13190000</v>
      </c>
      <c r="V8" s="3">
        <f>(S8+T8)*$AB$8/$AA$8</f>
        <v>13190000</v>
      </c>
      <c r="W8" s="3">
        <f t="shared" si="5"/>
        <v>8070000</v>
      </c>
      <c r="X8" s="3">
        <f t="shared" si="6"/>
        <v>9080000</v>
      </c>
      <c r="Y8" s="69">
        <f t="shared" si="7"/>
        <v>17150000</v>
      </c>
      <c r="Z8" s="3">
        <f>(W8+X8)*$AB$8/$AA$8</f>
        <v>17150000</v>
      </c>
      <c r="AA8" s="48">
        <v>50</v>
      </c>
      <c r="AB8" s="48">
        <f t="shared" si="8"/>
        <v>50</v>
      </c>
    </row>
    <row r="9" spans="2:28">
      <c r="E9" s="16"/>
      <c r="F9" s="30"/>
      <c r="G9" s="3"/>
      <c r="H9" s="3"/>
      <c r="I9" s="3"/>
      <c r="J9" s="3"/>
      <c r="K9" s="3"/>
      <c r="L9" s="3"/>
      <c r="M9" s="3"/>
      <c r="N9" s="3"/>
      <c r="O9" s="3"/>
      <c r="P9" s="3"/>
      <c r="Q9" s="3"/>
      <c r="R9" s="3"/>
      <c r="S9" s="3"/>
      <c r="T9" s="3">
        <f t="shared" si="3"/>
        <v>0</v>
      </c>
      <c r="U9" s="3"/>
      <c r="V9" s="3"/>
      <c r="W9" s="3"/>
      <c r="X9" s="3"/>
      <c r="Y9" s="69"/>
      <c r="Z9" s="3"/>
      <c r="AA9" s="48"/>
      <c r="AB9" s="48"/>
    </row>
    <row r="10" spans="2:28">
      <c r="B10" s="23" t="s">
        <v>2</v>
      </c>
      <c r="C10" s="23"/>
      <c r="D10" s="23"/>
      <c r="E10" s="24" t="s">
        <v>32</v>
      </c>
      <c r="F10" s="42" t="s">
        <v>31</v>
      </c>
      <c r="G10" s="66" t="s">
        <v>14</v>
      </c>
      <c r="H10" s="67"/>
      <c r="I10" s="67"/>
      <c r="J10" s="67"/>
      <c r="K10" s="67"/>
      <c r="L10" s="67"/>
      <c r="M10" s="67"/>
      <c r="N10" s="67"/>
      <c r="O10" s="67"/>
      <c r="P10" s="67"/>
      <c r="Q10" s="67"/>
      <c r="R10" s="67"/>
      <c r="S10" s="67"/>
      <c r="T10" s="67"/>
      <c r="U10" s="67"/>
      <c r="V10" s="67"/>
      <c r="W10" s="67"/>
      <c r="X10" s="67"/>
      <c r="Y10" s="67"/>
      <c r="Z10" s="68"/>
      <c r="AA10" s="48"/>
      <c r="AB10" s="48"/>
    </row>
    <row r="11" spans="2:28">
      <c r="B11" s="23"/>
      <c r="C11" s="23"/>
      <c r="D11" s="23"/>
      <c r="E11" s="24"/>
      <c r="F11" s="42"/>
      <c r="G11" s="32" t="s">
        <v>3</v>
      </c>
      <c r="H11" s="32"/>
      <c r="I11" s="32"/>
      <c r="J11" s="32"/>
      <c r="K11" s="32" t="s">
        <v>4</v>
      </c>
      <c r="L11" s="32"/>
      <c r="M11" s="32"/>
      <c r="N11" s="32"/>
      <c r="O11" s="32" t="s">
        <v>5</v>
      </c>
      <c r="P11" s="32"/>
      <c r="Q11" s="32"/>
      <c r="R11" s="32"/>
      <c r="S11" s="32" t="s">
        <v>6</v>
      </c>
      <c r="T11" s="32"/>
      <c r="U11" s="32"/>
      <c r="V11" s="32"/>
      <c r="W11" s="32" t="s">
        <v>7</v>
      </c>
      <c r="X11" s="32"/>
      <c r="Y11" s="70"/>
      <c r="Z11" s="32"/>
      <c r="AA11" s="48"/>
      <c r="AB11" s="48"/>
    </row>
    <row r="12" spans="2:28">
      <c r="B12" s="23"/>
      <c r="C12" s="23"/>
      <c r="D12" s="23"/>
      <c r="E12" s="24"/>
      <c r="F12" s="42"/>
      <c r="G12" s="33" t="s">
        <v>35</v>
      </c>
      <c r="H12" s="33" t="s">
        <v>36</v>
      </c>
      <c r="I12" s="33" t="s">
        <v>38</v>
      </c>
      <c r="J12" s="33" t="s">
        <v>63</v>
      </c>
      <c r="K12" s="33" t="s">
        <v>35</v>
      </c>
      <c r="L12" s="33" t="s">
        <v>36</v>
      </c>
      <c r="M12" s="33" t="s">
        <v>38</v>
      </c>
      <c r="N12" s="33" t="s">
        <v>63</v>
      </c>
      <c r="O12" s="33" t="s">
        <v>35</v>
      </c>
      <c r="P12" s="33" t="s">
        <v>36</v>
      </c>
      <c r="Q12" s="33" t="s">
        <v>38</v>
      </c>
      <c r="R12" s="33" t="s">
        <v>63</v>
      </c>
      <c r="S12" s="33" t="s">
        <v>35</v>
      </c>
      <c r="T12" s="33" t="s">
        <v>36</v>
      </c>
      <c r="U12" s="33" t="s">
        <v>38</v>
      </c>
      <c r="V12" s="33" t="s">
        <v>63</v>
      </c>
      <c r="W12" s="33" t="s">
        <v>35</v>
      </c>
      <c r="X12" s="33" t="s">
        <v>36</v>
      </c>
      <c r="Y12" s="71" t="s">
        <v>38</v>
      </c>
      <c r="Z12" s="33" t="s">
        <v>63</v>
      </c>
      <c r="AA12" s="48"/>
      <c r="AB12" s="48"/>
    </row>
    <row r="13" spans="2:28">
      <c r="B13" s="2" t="s">
        <v>8</v>
      </c>
      <c r="C13" s="17" t="s">
        <v>16</v>
      </c>
      <c r="D13" s="18"/>
      <c r="E13" s="15">
        <v>1.6363636363636365</v>
      </c>
      <c r="F13" s="41">
        <f t="shared" ref="F13:F16" si="12">E13*$F$26</f>
        <v>9000000</v>
      </c>
      <c r="G13" s="3">
        <f t="shared" ref="G13:G16" si="13">F13</f>
        <v>9000000</v>
      </c>
      <c r="H13" s="3">
        <f t="shared" ref="H13:H16" si="14">I13-G13</f>
        <v>3000000</v>
      </c>
      <c r="I13" s="3">
        <v>12000000</v>
      </c>
      <c r="J13" s="3">
        <f>(G13+H13)*$AB$13/$AA$13</f>
        <v>12000000</v>
      </c>
      <c r="K13" s="3">
        <f>ROUNDUP(G13*110%,-4)</f>
        <v>9900000</v>
      </c>
      <c r="L13" s="3">
        <f t="shared" ref="L13:L16" si="15">M13-K13</f>
        <v>5700000</v>
      </c>
      <c r="M13" s="3">
        <f>I13*130%</f>
        <v>15600000</v>
      </c>
      <c r="N13" s="3">
        <f>(K13+L13)*$AB$13/$AA$13</f>
        <v>15600000</v>
      </c>
      <c r="O13" s="3">
        <f>ROUNDUP(K13*110%,-4)</f>
        <v>10890000</v>
      </c>
      <c r="P13" s="3">
        <f t="shared" ref="P13:P16" si="16">Q13-O13</f>
        <v>9390000</v>
      </c>
      <c r="Q13" s="3">
        <f t="shared" ref="Q13:Q16" si="17">ROUNDUP(M13*130%,-4)</f>
        <v>20280000</v>
      </c>
      <c r="R13" s="3">
        <f>(O13+P13)*$AB$13/$AA$13</f>
        <v>20280000</v>
      </c>
      <c r="S13" s="3">
        <f>ROUNDUP(O13*110%,-4)</f>
        <v>11980000</v>
      </c>
      <c r="T13" s="3">
        <f t="shared" ref="T13:T16" si="18">U13-S13</f>
        <v>14390000</v>
      </c>
      <c r="U13" s="3">
        <f t="shared" ref="U13:U16" si="19">ROUNDUP(Q13*130%,-4)</f>
        <v>26370000</v>
      </c>
      <c r="V13" s="3">
        <f>(S13+T13)*$AB$13/$AA$13</f>
        <v>26370000</v>
      </c>
      <c r="W13" s="3">
        <f t="shared" ref="W13:W16" si="20">ROUNDUP(S13*110%,-4)</f>
        <v>13180000</v>
      </c>
      <c r="X13" s="3">
        <f t="shared" ref="X13:X16" si="21">Y13-W13</f>
        <v>21110000</v>
      </c>
      <c r="Y13" s="69">
        <f t="shared" ref="Y13:Y16" si="22">ROUNDUP(U13*130%,-4)</f>
        <v>34290000</v>
      </c>
      <c r="Z13" s="3">
        <f>(W13+X13)*$AB$13/$AA$13</f>
        <v>34290000</v>
      </c>
      <c r="AA13" s="48">
        <v>50</v>
      </c>
      <c r="AB13" s="48">
        <f t="shared" ref="AB13:AB16" si="23">100-AA13</f>
        <v>50</v>
      </c>
    </row>
    <row r="14" spans="2:28">
      <c r="B14" s="2" t="s">
        <v>9</v>
      </c>
      <c r="C14" s="17" t="s">
        <v>15</v>
      </c>
      <c r="D14" s="18"/>
      <c r="E14" s="15">
        <v>1.4545454545454546</v>
      </c>
      <c r="F14" s="41">
        <f t="shared" si="12"/>
        <v>8000000</v>
      </c>
      <c r="G14" s="3">
        <f t="shared" si="13"/>
        <v>8000000</v>
      </c>
      <c r="H14" s="3">
        <f t="shared" si="14"/>
        <v>500000</v>
      </c>
      <c r="I14" s="3">
        <v>8500000</v>
      </c>
      <c r="J14" s="3">
        <f>(G14+H14)*$AB$14/$AA$14</f>
        <v>8500000</v>
      </c>
      <c r="K14" s="3">
        <f>ROUNDUP(G14*110%,-4)</f>
        <v>8800000</v>
      </c>
      <c r="L14" s="3">
        <f t="shared" si="15"/>
        <v>2250000</v>
      </c>
      <c r="M14" s="3">
        <f>I14*130%</f>
        <v>11050000</v>
      </c>
      <c r="N14" s="3">
        <f>(K14+L14)*$AB$14/$AA$14</f>
        <v>11050000</v>
      </c>
      <c r="O14" s="3">
        <f>ROUNDUP(K14*110%,-4)</f>
        <v>9680000</v>
      </c>
      <c r="P14" s="3">
        <f t="shared" si="16"/>
        <v>4690000</v>
      </c>
      <c r="Q14" s="3">
        <f t="shared" si="17"/>
        <v>14370000</v>
      </c>
      <c r="R14" s="3">
        <f>(O14+P14)*$AB$14/$AA$14</f>
        <v>14370000</v>
      </c>
      <c r="S14" s="3">
        <f>ROUNDUP(O14*110%,-4)</f>
        <v>10650000</v>
      </c>
      <c r="T14" s="3">
        <f t="shared" si="18"/>
        <v>8040000</v>
      </c>
      <c r="U14" s="3">
        <f t="shared" si="19"/>
        <v>18690000</v>
      </c>
      <c r="V14" s="3">
        <f>(S14+T14)*$AB$14/$AA$14</f>
        <v>18690000</v>
      </c>
      <c r="W14" s="3">
        <f t="shared" si="20"/>
        <v>11720000</v>
      </c>
      <c r="X14" s="3">
        <f t="shared" si="21"/>
        <v>12580000</v>
      </c>
      <c r="Y14" s="69">
        <f t="shared" si="22"/>
        <v>24300000</v>
      </c>
      <c r="Z14" s="3">
        <f>(W14+X14)*$AB$14/$AA$14</f>
        <v>24300000</v>
      </c>
      <c r="AA14" s="48">
        <v>50</v>
      </c>
      <c r="AB14" s="48">
        <f t="shared" si="23"/>
        <v>50</v>
      </c>
    </row>
    <row r="15" spans="2:28">
      <c r="B15" s="2" t="s">
        <v>10</v>
      </c>
      <c r="C15" s="17" t="s">
        <v>17</v>
      </c>
      <c r="D15" s="18"/>
      <c r="E15" s="15">
        <v>1.2727272727272727</v>
      </c>
      <c r="F15" s="41">
        <f t="shared" si="12"/>
        <v>7000000</v>
      </c>
      <c r="G15" s="3">
        <f t="shared" si="13"/>
        <v>7000000</v>
      </c>
      <c r="H15" s="3">
        <f t="shared" si="14"/>
        <v>800000</v>
      </c>
      <c r="I15" s="3">
        <v>7800000</v>
      </c>
      <c r="J15" s="3">
        <f>(G15+H15)*$AB$15/$AA$15</f>
        <v>7800000</v>
      </c>
      <c r="K15" s="3">
        <f>ROUNDUP(G15*110%,-4)</f>
        <v>7700000</v>
      </c>
      <c r="L15" s="3">
        <f t="shared" si="15"/>
        <v>2440000</v>
      </c>
      <c r="M15" s="3">
        <f>I15*130%</f>
        <v>10140000</v>
      </c>
      <c r="N15" s="3">
        <f>(K15+L15)*$AB$15/$AA$15</f>
        <v>10140000</v>
      </c>
      <c r="O15" s="3">
        <f>ROUNDUP(K15*110%,-4)</f>
        <v>8470000</v>
      </c>
      <c r="P15" s="3">
        <f t="shared" si="16"/>
        <v>4720000</v>
      </c>
      <c r="Q15" s="3">
        <f t="shared" si="17"/>
        <v>13190000</v>
      </c>
      <c r="R15" s="3">
        <f>(O15+P15)*$AB$15/$AA$15</f>
        <v>13190000</v>
      </c>
      <c r="S15" s="3">
        <f>ROUNDUP(O15*110%,-4)</f>
        <v>9320000</v>
      </c>
      <c r="T15" s="3">
        <f t="shared" si="18"/>
        <v>7830000</v>
      </c>
      <c r="U15" s="3">
        <f t="shared" si="19"/>
        <v>17150000</v>
      </c>
      <c r="V15" s="3">
        <f>(S15+T15)*$AB$15/$AA$15</f>
        <v>17150000</v>
      </c>
      <c r="W15" s="3">
        <f t="shared" si="20"/>
        <v>10260000</v>
      </c>
      <c r="X15" s="3">
        <f t="shared" si="21"/>
        <v>12040000</v>
      </c>
      <c r="Y15" s="69">
        <f t="shared" si="22"/>
        <v>22300000</v>
      </c>
      <c r="Z15" s="3">
        <f>(W15+X15)*$AB$15/$AA$15</f>
        <v>22300000</v>
      </c>
      <c r="AA15" s="48">
        <v>50</v>
      </c>
      <c r="AB15" s="48">
        <f t="shared" si="23"/>
        <v>50</v>
      </c>
    </row>
    <row r="16" spans="2:28">
      <c r="B16" s="2" t="s">
        <v>19</v>
      </c>
      <c r="C16" s="17" t="s">
        <v>18</v>
      </c>
      <c r="D16" s="18"/>
      <c r="E16" s="15">
        <v>1.1818181818181819</v>
      </c>
      <c r="F16" s="41">
        <f t="shared" si="12"/>
        <v>6500000</v>
      </c>
      <c r="G16" s="3">
        <f t="shared" si="13"/>
        <v>6500000</v>
      </c>
      <c r="H16" s="3">
        <f t="shared" si="14"/>
        <v>200000</v>
      </c>
      <c r="I16" s="3">
        <v>6700000</v>
      </c>
      <c r="J16" s="3">
        <f>(G16+H16)*$AB$16/$AA$16</f>
        <v>6700000</v>
      </c>
      <c r="K16" s="3">
        <f>ROUNDUP(G16*110%,-4)</f>
        <v>7150000</v>
      </c>
      <c r="L16" s="3">
        <f t="shared" si="15"/>
        <v>1560000</v>
      </c>
      <c r="M16" s="3">
        <f>I16*130%</f>
        <v>8710000</v>
      </c>
      <c r="N16" s="3">
        <f>(K16+L16)*$AB$16/$AA$16</f>
        <v>8710000</v>
      </c>
      <c r="O16" s="3">
        <f>ROUNDUP(K16*110%,-4)</f>
        <v>7870000</v>
      </c>
      <c r="P16" s="3">
        <f t="shared" si="16"/>
        <v>3460000</v>
      </c>
      <c r="Q16" s="3">
        <f t="shared" si="17"/>
        <v>11330000</v>
      </c>
      <c r="R16" s="3">
        <f>(O16+P16)*$AB$16/$AA$16</f>
        <v>11330000</v>
      </c>
      <c r="S16" s="3">
        <f>ROUNDUP(O16*110%,-4)</f>
        <v>8660000</v>
      </c>
      <c r="T16" s="3">
        <f t="shared" si="18"/>
        <v>6070000</v>
      </c>
      <c r="U16" s="3">
        <f t="shared" si="19"/>
        <v>14730000</v>
      </c>
      <c r="V16" s="3">
        <f>(S16+T16)*$AB$16/$AA$16</f>
        <v>14730000</v>
      </c>
      <c r="W16" s="3">
        <f t="shared" si="20"/>
        <v>9530000</v>
      </c>
      <c r="X16" s="3">
        <f t="shared" si="21"/>
        <v>9620000</v>
      </c>
      <c r="Y16" s="69">
        <f t="shared" si="22"/>
        <v>19150000</v>
      </c>
      <c r="Z16" s="3">
        <f>(W16+X16)*$AB$16/$AA$16</f>
        <v>19150000</v>
      </c>
      <c r="AA16" s="48">
        <v>50</v>
      </c>
      <c r="AB16" s="48">
        <f t="shared" si="23"/>
        <v>50</v>
      </c>
    </row>
    <row r="17" spans="2:28">
      <c r="E17" s="16"/>
      <c r="F17" s="30"/>
      <c r="G17" s="3"/>
      <c r="H17" s="3"/>
      <c r="I17" s="3"/>
      <c r="J17" s="3"/>
      <c r="K17" s="3"/>
      <c r="L17" s="3"/>
      <c r="M17" s="3"/>
      <c r="N17" s="3"/>
      <c r="O17" s="3"/>
      <c r="P17" s="3"/>
      <c r="Q17" s="3"/>
      <c r="R17" s="3"/>
      <c r="S17" s="3"/>
      <c r="T17" s="3"/>
      <c r="U17" s="3"/>
      <c r="V17" s="3"/>
      <c r="W17" s="3"/>
      <c r="X17" s="3"/>
      <c r="Y17" s="69"/>
      <c r="Z17" s="3"/>
      <c r="AA17" s="48"/>
      <c r="AB17" s="48"/>
    </row>
    <row r="18" spans="2:28">
      <c r="B18" s="25" t="s">
        <v>2</v>
      </c>
      <c r="C18" s="25"/>
      <c r="D18" s="25"/>
      <c r="E18" s="26" t="s">
        <v>32</v>
      </c>
      <c r="F18" s="43" t="s">
        <v>31</v>
      </c>
      <c r="G18" s="63" t="s">
        <v>20</v>
      </c>
      <c r="H18" s="64"/>
      <c r="I18" s="64"/>
      <c r="J18" s="64"/>
      <c r="K18" s="64"/>
      <c r="L18" s="64"/>
      <c r="M18" s="64"/>
      <c r="N18" s="64"/>
      <c r="O18" s="64"/>
      <c r="P18" s="64"/>
      <c r="Q18" s="64"/>
      <c r="R18" s="64"/>
      <c r="S18" s="64"/>
      <c r="T18" s="64"/>
      <c r="U18" s="64"/>
      <c r="V18" s="64"/>
      <c r="W18" s="64"/>
      <c r="X18" s="64"/>
      <c r="Y18" s="64"/>
      <c r="Z18" s="65"/>
      <c r="AA18" s="48"/>
      <c r="AB18" s="48"/>
    </row>
    <row r="19" spans="2:28">
      <c r="B19" s="25"/>
      <c r="C19" s="25"/>
      <c r="D19" s="25"/>
      <c r="E19" s="26"/>
      <c r="F19" s="43"/>
      <c r="G19" s="35" t="s">
        <v>3</v>
      </c>
      <c r="H19" s="35"/>
      <c r="I19" s="35"/>
      <c r="J19" s="35"/>
      <c r="K19" s="35" t="s">
        <v>4</v>
      </c>
      <c r="L19" s="35"/>
      <c r="M19" s="35"/>
      <c r="N19" s="35"/>
      <c r="O19" s="35" t="s">
        <v>5</v>
      </c>
      <c r="P19" s="35"/>
      <c r="Q19" s="35"/>
      <c r="R19" s="35"/>
      <c r="S19" s="35" t="s">
        <v>6</v>
      </c>
      <c r="T19" s="35"/>
      <c r="U19" s="35"/>
      <c r="V19" s="35"/>
      <c r="W19" s="35" t="s">
        <v>7</v>
      </c>
      <c r="X19" s="35"/>
      <c r="Y19" s="72"/>
      <c r="Z19" s="35"/>
      <c r="AA19" s="48"/>
      <c r="AB19" s="48"/>
    </row>
    <row r="20" spans="2:28">
      <c r="B20" s="25"/>
      <c r="C20" s="25"/>
      <c r="D20" s="25"/>
      <c r="E20" s="26"/>
      <c r="F20" s="43"/>
      <c r="G20" s="36" t="s">
        <v>35</v>
      </c>
      <c r="H20" s="36" t="s">
        <v>36</v>
      </c>
      <c r="I20" s="36" t="s">
        <v>38</v>
      </c>
      <c r="J20" s="36" t="s">
        <v>63</v>
      </c>
      <c r="K20" s="36" t="s">
        <v>35</v>
      </c>
      <c r="L20" s="36" t="s">
        <v>36</v>
      </c>
      <c r="M20" s="36" t="s">
        <v>38</v>
      </c>
      <c r="N20" s="36" t="s">
        <v>63</v>
      </c>
      <c r="O20" s="36" t="s">
        <v>35</v>
      </c>
      <c r="P20" s="36" t="s">
        <v>36</v>
      </c>
      <c r="Q20" s="36" t="s">
        <v>38</v>
      </c>
      <c r="R20" s="36" t="s">
        <v>63</v>
      </c>
      <c r="S20" s="36" t="s">
        <v>35</v>
      </c>
      <c r="T20" s="36" t="s">
        <v>36</v>
      </c>
      <c r="U20" s="36" t="s">
        <v>38</v>
      </c>
      <c r="V20" s="36" t="s">
        <v>63</v>
      </c>
      <c r="W20" s="36" t="s">
        <v>35</v>
      </c>
      <c r="X20" s="36" t="s">
        <v>36</v>
      </c>
      <c r="Y20" s="73" t="s">
        <v>38</v>
      </c>
      <c r="Z20" s="36" t="s">
        <v>63</v>
      </c>
      <c r="AA20" s="48"/>
      <c r="AB20" s="48"/>
    </row>
    <row r="21" spans="2:28">
      <c r="B21" s="6" t="s">
        <v>8</v>
      </c>
      <c r="C21" s="19" t="s">
        <v>16</v>
      </c>
      <c r="D21" s="20"/>
      <c r="E21" s="15">
        <v>1.6363636363636365</v>
      </c>
      <c r="F21" s="41">
        <f t="shared" ref="F21:F24" si="24">E21*$F$26</f>
        <v>9000000</v>
      </c>
      <c r="G21" s="3">
        <f t="shared" ref="G21:G23" si="25">F21</f>
        <v>9000000</v>
      </c>
      <c r="H21" s="3">
        <f t="shared" ref="H21:H24" si="26">I21-G21</f>
        <v>2000000</v>
      </c>
      <c r="I21" s="3">
        <v>11000000</v>
      </c>
      <c r="J21" s="3">
        <f>ROUNDUP((G21+H21)*$AB$21/$AA$21,-4)</f>
        <v>8000000</v>
      </c>
      <c r="K21" s="3">
        <f>ROUNDUP(G21*110%,-4)</f>
        <v>9900000</v>
      </c>
      <c r="L21" s="3">
        <f t="shared" ref="L21:L24" si="27">M21-K21</f>
        <v>4400000</v>
      </c>
      <c r="M21" s="3">
        <f>I21*130%</f>
        <v>14300000</v>
      </c>
      <c r="N21" s="3">
        <f>ROUNDUP((K21+L21)*$AB$21/$AA$21,-4)</f>
        <v>10400000</v>
      </c>
      <c r="O21" s="3">
        <f>ROUNDUP(K21*110%,-4)</f>
        <v>10890000</v>
      </c>
      <c r="P21" s="3">
        <f t="shared" ref="P21:P24" si="28">Q21-O21</f>
        <v>7700000</v>
      </c>
      <c r="Q21" s="3">
        <f t="shared" ref="Q21:Q24" si="29">ROUNDUP(M21*130%,-4)</f>
        <v>18590000</v>
      </c>
      <c r="R21" s="3">
        <f>ROUNDUP((O21+P21)*$AB$21/$AA$21,-4)</f>
        <v>13520000</v>
      </c>
      <c r="S21" s="3">
        <f>ROUNDUP(O21*110%,-4)</f>
        <v>11980000</v>
      </c>
      <c r="T21" s="3">
        <f t="shared" ref="T21:T24" si="30">U21-S21</f>
        <v>12190000</v>
      </c>
      <c r="U21" s="3">
        <f t="shared" ref="U21:U24" si="31">ROUNDUP(Q21*130%,-4)</f>
        <v>24170000</v>
      </c>
      <c r="V21" s="3">
        <f>ROUNDUP((S21+T21)*$AB$21/$AA$21,-4)</f>
        <v>17580000</v>
      </c>
      <c r="W21" s="3">
        <f t="shared" ref="W21:W24" si="32">ROUNDUP(S21*110%,-4)</f>
        <v>13180000</v>
      </c>
      <c r="X21" s="3">
        <f t="shared" ref="X21:X24" si="33">Y21-W21</f>
        <v>18250000</v>
      </c>
      <c r="Y21" s="69">
        <f t="shared" ref="Y21:Y24" si="34">ROUNDUP(U21*130%,-4)</f>
        <v>31430000</v>
      </c>
      <c r="Z21" s="3">
        <f>ROUNDUP((W21+X21)*$AB$21/$AA$21,-4)</f>
        <v>22860000</v>
      </c>
      <c r="AA21" s="48">
        <v>57.9</v>
      </c>
      <c r="AB21" s="48">
        <f>100-AA21</f>
        <v>42.1</v>
      </c>
    </row>
    <row r="22" spans="2:28">
      <c r="B22" s="2" t="s">
        <v>9</v>
      </c>
      <c r="C22" s="17" t="s">
        <v>15</v>
      </c>
      <c r="D22" s="18"/>
      <c r="E22" s="15">
        <v>1.3636363636363635</v>
      </c>
      <c r="F22" s="41">
        <f t="shared" si="24"/>
        <v>7499999.9999999991</v>
      </c>
      <c r="G22" s="3">
        <f t="shared" si="25"/>
        <v>7499999.9999999991</v>
      </c>
      <c r="H22" s="3">
        <f t="shared" si="26"/>
        <v>1500000.0000000009</v>
      </c>
      <c r="I22" s="3">
        <v>9000000</v>
      </c>
      <c r="J22" s="3">
        <f>ROUNDUP((G22+H22)*$AB$22/$AA$22,-4)</f>
        <v>5500000</v>
      </c>
      <c r="K22" s="3">
        <f>ROUNDUP(G22*110%,-4)</f>
        <v>8250000</v>
      </c>
      <c r="L22" s="3">
        <f t="shared" si="27"/>
        <v>3450000</v>
      </c>
      <c r="M22" s="3">
        <f>I22*130%</f>
        <v>11700000</v>
      </c>
      <c r="N22" s="3">
        <f>ROUNDUP((K22+L22)*$AB$22/$AA$22,-4)</f>
        <v>7150000</v>
      </c>
      <c r="O22" s="3">
        <f>ROUNDUP(K22*110%,-4)</f>
        <v>9080000</v>
      </c>
      <c r="P22" s="3">
        <f t="shared" si="28"/>
        <v>6130000</v>
      </c>
      <c r="Q22" s="3">
        <f t="shared" si="29"/>
        <v>15210000</v>
      </c>
      <c r="R22" s="3">
        <f>ROUNDUP((O22+P22)*$AB$22/$AA$22,-4)</f>
        <v>9290000</v>
      </c>
      <c r="S22" s="3">
        <f>ROUNDUP(O22*110%,-4)</f>
        <v>9990000</v>
      </c>
      <c r="T22" s="3">
        <f t="shared" si="30"/>
        <v>9790000</v>
      </c>
      <c r="U22" s="3">
        <f t="shared" si="31"/>
        <v>19780000</v>
      </c>
      <c r="V22" s="3">
        <f>ROUNDUP((S22+T22)*$AB$22/$AA$22,-4)</f>
        <v>12080000</v>
      </c>
      <c r="W22" s="3">
        <f t="shared" si="32"/>
        <v>10990000</v>
      </c>
      <c r="X22" s="3">
        <f t="shared" si="33"/>
        <v>14730000</v>
      </c>
      <c r="Y22" s="69">
        <f t="shared" si="34"/>
        <v>25720000</v>
      </c>
      <c r="Z22" s="3">
        <f>ROUNDUP((W22+X22)*$AB$21/$AA$21,-4)</f>
        <v>18710000</v>
      </c>
      <c r="AA22" s="48">
        <v>62.1</v>
      </c>
      <c r="AB22" s="48">
        <f t="shared" ref="AB22:AB24" si="35">100-AA22</f>
        <v>37.9</v>
      </c>
    </row>
    <row r="23" spans="2:28">
      <c r="B23" s="2" t="s">
        <v>10</v>
      </c>
      <c r="C23" s="17" t="s">
        <v>21</v>
      </c>
      <c r="D23" s="18"/>
      <c r="E23" s="15">
        <v>1.0909090909090908</v>
      </c>
      <c r="F23" s="41">
        <f t="shared" si="24"/>
        <v>6000000</v>
      </c>
      <c r="G23" s="3">
        <f t="shared" si="25"/>
        <v>6000000</v>
      </c>
      <c r="H23" s="3">
        <f t="shared" si="26"/>
        <v>1000000</v>
      </c>
      <c r="I23" s="3">
        <v>7000000</v>
      </c>
      <c r="J23" s="3">
        <f>ROUNDUP((G23+H23)*$AB$23/$AA$23,-4)</f>
        <v>7000000</v>
      </c>
      <c r="K23" s="3">
        <f>ROUNDUP(G23*110%,-4)</f>
        <v>6600000</v>
      </c>
      <c r="L23" s="3">
        <f t="shared" si="27"/>
        <v>2500000</v>
      </c>
      <c r="M23" s="3">
        <f>I23*130%</f>
        <v>9100000</v>
      </c>
      <c r="N23" s="3">
        <f>ROUNDUP((K23+L23)*$AB$23/$AA$23,-4)</f>
        <v>9100000</v>
      </c>
      <c r="O23" s="3">
        <f>ROUNDUP(K23*110%,-4)</f>
        <v>7260000</v>
      </c>
      <c r="P23" s="3">
        <f t="shared" si="28"/>
        <v>4570000</v>
      </c>
      <c r="Q23" s="3">
        <f t="shared" si="29"/>
        <v>11830000</v>
      </c>
      <c r="R23" s="3">
        <f>ROUNDUP((O23+P23)*$AB$23/$AA$23,-4)</f>
        <v>11830000</v>
      </c>
      <c r="S23" s="3">
        <f>ROUNDUP(O23*110%,-4)</f>
        <v>7990000</v>
      </c>
      <c r="T23" s="3">
        <f t="shared" si="30"/>
        <v>7390000</v>
      </c>
      <c r="U23" s="3">
        <f t="shared" si="31"/>
        <v>15380000</v>
      </c>
      <c r="V23" s="3">
        <f>ROUNDUP((S23+T23)*$AB$23/$AA$23,-4)</f>
        <v>15380000</v>
      </c>
      <c r="W23" s="3">
        <f t="shared" si="32"/>
        <v>8790000</v>
      </c>
      <c r="X23" s="3">
        <f t="shared" si="33"/>
        <v>11210000</v>
      </c>
      <c r="Y23" s="69">
        <f t="shared" si="34"/>
        <v>20000000</v>
      </c>
      <c r="Z23" s="3">
        <f>ROUNDUP((W23+X23)*$AB$21/$AA$21,-4)</f>
        <v>14550000</v>
      </c>
      <c r="AA23" s="48">
        <v>50</v>
      </c>
      <c r="AB23" s="48">
        <f t="shared" si="35"/>
        <v>50</v>
      </c>
    </row>
    <row r="24" spans="2:28">
      <c r="B24" s="2" t="s">
        <v>19</v>
      </c>
      <c r="C24" s="17" t="s">
        <v>22</v>
      </c>
      <c r="D24" s="18"/>
      <c r="E24" s="15">
        <v>1</v>
      </c>
      <c r="F24" s="41">
        <f t="shared" si="24"/>
        <v>5500000</v>
      </c>
      <c r="G24" s="3">
        <f>F24</f>
        <v>5500000</v>
      </c>
      <c r="H24" s="3">
        <f t="shared" si="26"/>
        <v>1000000</v>
      </c>
      <c r="I24" s="3">
        <v>6500000</v>
      </c>
      <c r="J24" s="3">
        <f>ROUNDUP((G24+H24)*$AB$24/$AA$24,-4)</f>
        <v>0</v>
      </c>
      <c r="K24" s="3">
        <f>ROUNDUP(G24*110%,-4)</f>
        <v>6050000</v>
      </c>
      <c r="L24" s="3">
        <f t="shared" si="27"/>
        <v>2400000</v>
      </c>
      <c r="M24" s="3">
        <f>I24*130%</f>
        <v>8450000</v>
      </c>
      <c r="N24" s="3">
        <f>ROUNDUP((K24+L24)*$AB$24/$AA$24,-4)</f>
        <v>0</v>
      </c>
      <c r="O24" s="3">
        <f>ROUNDUP(K24*110%,-4)</f>
        <v>6660000</v>
      </c>
      <c r="P24" s="3">
        <f t="shared" si="28"/>
        <v>4330000</v>
      </c>
      <c r="Q24" s="3">
        <f t="shared" si="29"/>
        <v>10990000</v>
      </c>
      <c r="R24" s="3">
        <f>ROUNDUP((O24+P24)*$AB$24/$AA$24,-4)</f>
        <v>0</v>
      </c>
      <c r="S24" s="3">
        <f>ROUNDUP(O24*110%,-4)</f>
        <v>7330000</v>
      </c>
      <c r="T24" s="3">
        <f t="shared" si="30"/>
        <v>6960000</v>
      </c>
      <c r="U24" s="3">
        <f t="shared" si="31"/>
        <v>14290000</v>
      </c>
      <c r="V24" s="3">
        <f>ROUNDUP((S24+T24)*$AB$24/$AA$24,-4)</f>
        <v>0</v>
      </c>
      <c r="W24" s="3">
        <f t="shared" si="32"/>
        <v>8070000</v>
      </c>
      <c r="X24" s="3">
        <f t="shared" si="33"/>
        <v>10510000</v>
      </c>
      <c r="Y24" s="69">
        <f t="shared" si="34"/>
        <v>18580000</v>
      </c>
      <c r="Z24" s="3">
        <f>ROUNDUP((W24+X24)*$AB$21/$AA$21,-4)</f>
        <v>13510000</v>
      </c>
      <c r="AA24" s="48">
        <v>100</v>
      </c>
      <c r="AB24" s="48">
        <f t="shared" si="35"/>
        <v>0</v>
      </c>
    </row>
    <row r="26" spans="2:28">
      <c r="C26" t="s">
        <v>33</v>
      </c>
      <c r="F26" s="30">
        <v>5500000</v>
      </c>
    </row>
  </sheetData>
  <mergeCells count="26">
    <mergeCell ref="B1:AB1"/>
    <mergeCell ref="C23:D23"/>
    <mergeCell ref="C24:D24"/>
    <mergeCell ref="AA3:AA5"/>
    <mergeCell ref="AB3:AB5"/>
    <mergeCell ref="G3:Z3"/>
    <mergeCell ref="G10:Z10"/>
    <mergeCell ref="G18:Z18"/>
    <mergeCell ref="C16:D16"/>
    <mergeCell ref="B18:D20"/>
    <mergeCell ref="E18:E20"/>
    <mergeCell ref="F18:F20"/>
    <mergeCell ref="C21:D21"/>
    <mergeCell ref="C22:D22"/>
    <mergeCell ref="B10:D12"/>
    <mergeCell ref="E10:E12"/>
    <mergeCell ref="F10:F12"/>
    <mergeCell ref="C13:D13"/>
    <mergeCell ref="C14:D14"/>
    <mergeCell ref="C15:D15"/>
    <mergeCell ref="B3:D5"/>
    <mergeCell ref="E3:E5"/>
    <mergeCell ref="F3:F5"/>
    <mergeCell ref="C6:D6"/>
    <mergeCell ref="C7:D7"/>
    <mergeCell ref="C8:D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9"/>
  <sheetViews>
    <sheetView workbookViewId="0">
      <selection activeCell="J25" sqref="J25"/>
    </sheetView>
  </sheetViews>
  <sheetFormatPr defaultRowHeight="14.4"/>
  <cols>
    <col min="1" max="1" width="3.5546875" customWidth="1"/>
    <col min="2" max="2" width="15.44140625" bestFit="1" customWidth="1"/>
    <col min="3" max="3" width="6.21875" customWidth="1"/>
    <col min="4" max="4" width="6.44140625" customWidth="1"/>
    <col min="5" max="6" width="11.33203125" customWidth="1"/>
    <col min="7" max="7" width="11.109375" customWidth="1"/>
    <col min="8" max="8" width="6.21875" customWidth="1"/>
    <col min="9" max="9" width="10.21875" bestFit="1" customWidth="1"/>
    <col min="11" max="11" width="12.6640625" bestFit="1" customWidth="1"/>
    <col min="12" max="12" width="10.21875" bestFit="1" customWidth="1"/>
    <col min="13" max="13" width="4.77734375" customWidth="1"/>
    <col min="14" max="14" width="9.109375" customWidth="1"/>
    <col min="15" max="15" width="10.21875" bestFit="1" customWidth="1"/>
    <col min="16" max="16" width="11.21875" bestFit="1" customWidth="1"/>
    <col min="17" max="17" width="6.109375" customWidth="1"/>
    <col min="18" max="18" width="11.21875" bestFit="1" customWidth="1"/>
    <col min="20" max="20" width="6" customWidth="1"/>
    <col min="21" max="21" width="12.5546875" bestFit="1" customWidth="1"/>
    <col min="22" max="22" width="12.21875" customWidth="1"/>
    <col min="23" max="23" width="12.5546875" bestFit="1" customWidth="1"/>
    <col min="24" max="25" width="10.21875" bestFit="1" customWidth="1"/>
  </cols>
  <sheetData>
    <row r="1" spans="1:37">
      <c r="A1" s="12" t="s">
        <v>101</v>
      </c>
    </row>
    <row r="2" spans="1:37">
      <c r="A2" s="11"/>
      <c r="F2" s="38" t="s">
        <v>34</v>
      </c>
    </row>
    <row r="3" spans="1:37">
      <c r="A3" s="44" t="s">
        <v>39</v>
      </c>
      <c r="B3" s="44" t="s">
        <v>40</v>
      </c>
      <c r="C3" s="44" t="s">
        <v>41</v>
      </c>
      <c r="D3" s="56" t="s">
        <v>45</v>
      </c>
      <c r="E3" s="44" t="s">
        <v>42</v>
      </c>
      <c r="F3" s="44" t="s">
        <v>43</v>
      </c>
      <c r="G3" s="45" t="s">
        <v>44</v>
      </c>
      <c r="H3" s="45"/>
      <c r="I3" s="45"/>
      <c r="J3" s="45"/>
      <c r="K3" s="45"/>
    </row>
    <row r="4" spans="1:37" s="46" customFormat="1">
      <c r="A4" s="44"/>
      <c r="B4" s="44"/>
      <c r="C4" s="44"/>
      <c r="D4" s="57"/>
      <c r="E4" s="44"/>
      <c r="F4" s="44"/>
      <c r="G4" s="53" t="s">
        <v>46</v>
      </c>
      <c r="H4" s="54" t="s">
        <v>47</v>
      </c>
      <c r="I4" s="53" t="s">
        <v>48</v>
      </c>
      <c r="J4" s="54" t="s">
        <v>49</v>
      </c>
      <c r="K4" s="53" t="s">
        <v>50</v>
      </c>
    </row>
    <row r="5" spans="1:37">
      <c r="A5" s="2"/>
      <c r="B5" s="2" t="s">
        <v>57</v>
      </c>
      <c r="C5" s="2"/>
      <c r="D5" s="47"/>
      <c r="E5" s="2"/>
      <c r="F5" s="2"/>
      <c r="G5" s="2"/>
      <c r="H5" s="2"/>
      <c r="I5" s="2"/>
      <c r="J5" s="2"/>
      <c r="K5" s="2"/>
    </row>
    <row r="6" spans="1:37">
      <c r="A6" s="2">
        <v>1</v>
      </c>
      <c r="B6" s="2" t="s">
        <v>51</v>
      </c>
      <c r="C6" s="2" t="s">
        <v>58</v>
      </c>
      <c r="D6" s="47">
        <v>1</v>
      </c>
      <c r="E6" s="55">
        <v>11800000</v>
      </c>
      <c r="F6" s="55">
        <v>19000000</v>
      </c>
      <c r="G6" s="49">
        <f>E6*10.5%</f>
        <v>1239000</v>
      </c>
      <c r="H6" s="49"/>
      <c r="I6" s="49">
        <f>E6*1%</f>
        <v>118000</v>
      </c>
      <c r="J6" s="49"/>
      <c r="K6" s="49">
        <f ca="1">SUM(G6:K6)</f>
        <v>1360565</v>
      </c>
    </row>
    <row r="7" spans="1:37">
      <c r="A7" s="2">
        <v>2</v>
      </c>
      <c r="B7" s="2" t="s">
        <v>53</v>
      </c>
      <c r="C7" s="2" t="s">
        <v>59</v>
      </c>
      <c r="D7" s="47">
        <v>1</v>
      </c>
      <c r="E7" s="55">
        <v>9100000</v>
      </c>
      <c r="F7" s="55">
        <v>14500000</v>
      </c>
      <c r="G7" s="49">
        <f>E7*10.5%</f>
        <v>955500</v>
      </c>
      <c r="H7" s="49"/>
      <c r="I7" s="49">
        <f>E7*1%</f>
        <v>91000</v>
      </c>
      <c r="J7" s="49"/>
      <c r="K7" s="49">
        <f ca="1">SUM(G7:K7)</f>
        <v>1046615</v>
      </c>
    </row>
    <row r="8" spans="1:37">
      <c r="A8" s="2">
        <v>3</v>
      </c>
      <c r="B8" s="2" t="s">
        <v>54</v>
      </c>
      <c r="C8" s="2" t="s">
        <v>55</v>
      </c>
      <c r="D8" s="47">
        <v>2</v>
      </c>
      <c r="E8" s="55">
        <v>5800000</v>
      </c>
      <c r="F8" s="55">
        <v>7300000</v>
      </c>
      <c r="G8" s="49">
        <f>E8*10.5%</f>
        <v>609000</v>
      </c>
      <c r="H8" s="49"/>
      <c r="I8" s="49">
        <f>E8*1%</f>
        <v>58000</v>
      </c>
      <c r="J8" s="49"/>
      <c r="K8" s="49">
        <f ca="1">SUM(G8:K8)</f>
        <v>665505</v>
      </c>
    </row>
    <row r="9" spans="1:37">
      <c r="A9" s="11" t="s">
        <v>56</v>
      </c>
    </row>
    <row r="10" spans="1:37">
      <c r="A10" s="11"/>
    </row>
    <row r="11" spans="1:37">
      <c r="A11" s="78" t="s">
        <v>39</v>
      </c>
      <c r="B11" s="78" t="s">
        <v>64</v>
      </c>
      <c r="C11" s="79" t="s">
        <v>65</v>
      </c>
      <c r="D11" s="78" t="s">
        <v>66</v>
      </c>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row>
    <row r="12" spans="1:37">
      <c r="A12" s="78"/>
      <c r="B12" s="78"/>
      <c r="C12" s="79"/>
      <c r="D12" s="78"/>
      <c r="E12" s="80"/>
      <c r="F12" s="81" t="s">
        <v>67</v>
      </c>
      <c r="G12" s="82" t="s">
        <v>68</v>
      </c>
      <c r="H12" s="83"/>
      <c r="I12" s="82" t="s">
        <v>69</v>
      </c>
      <c r="J12" s="84"/>
      <c r="K12" s="84"/>
      <c r="L12" s="84"/>
      <c r="M12" s="83"/>
      <c r="N12" s="85" t="s">
        <v>67</v>
      </c>
      <c r="O12" s="86"/>
      <c r="P12" s="87"/>
      <c r="Q12" s="88" t="s">
        <v>67</v>
      </c>
      <c r="R12" s="89"/>
      <c r="S12" s="89"/>
      <c r="T12" s="89"/>
      <c r="U12" s="87"/>
      <c r="V12" s="87"/>
      <c r="W12" s="87"/>
      <c r="X12" s="87"/>
      <c r="Y12" s="87"/>
      <c r="Z12" s="87"/>
      <c r="AA12" s="87"/>
      <c r="AB12" s="87"/>
      <c r="AC12" s="87"/>
      <c r="AD12" s="87"/>
      <c r="AE12" s="87"/>
      <c r="AF12" s="87"/>
      <c r="AG12" s="87"/>
      <c r="AH12" s="87"/>
      <c r="AI12" s="87"/>
      <c r="AJ12" s="87"/>
      <c r="AK12" s="87"/>
    </row>
    <row r="13" spans="1:37" ht="14.4" customHeight="1">
      <c r="A13" s="78"/>
      <c r="B13" s="78"/>
      <c r="C13" s="79"/>
      <c r="D13" s="78"/>
      <c r="E13" s="82" t="s">
        <v>42</v>
      </c>
      <c r="F13" s="90"/>
      <c r="G13" s="90"/>
      <c r="H13" s="90"/>
      <c r="I13" s="90"/>
      <c r="J13" s="90"/>
      <c r="K13" s="90"/>
      <c r="L13" s="90"/>
      <c r="M13" s="90"/>
      <c r="N13" s="90"/>
      <c r="O13" s="91"/>
      <c r="P13" s="78" t="s">
        <v>70</v>
      </c>
      <c r="Q13" s="78"/>
      <c r="R13" s="78" t="s">
        <v>71</v>
      </c>
      <c r="S13" s="78"/>
      <c r="T13" s="78"/>
      <c r="U13" s="78" t="s">
        <v>72</v>
      </c>
      <c r="V13" s="78" t="s">
        <v>73</v>
      </c>
      <c r="W13" s="110" t="s">
        <v>103</v>
      </c>
      <c r="X13" s="78"/>
      <c r="Y13" s="78"/>
      <c r="Z13" s="78"/>
      <c r="AA13" s="78"/>
      <c r="AB13" s="78"/>
      <c r="AC13" s="78"/>
      <c r="AD13" s="78"/>
      <c r="AE13" s="78"/>
      <c r="AF13" s="78"/>
      <c r="AG13" s="78"/>
      <c r="AH13" s="78" t="s">
        <v>74</v>
      </c>
      <c r="AI13" s="79" t="s">
        <v>75</v>
      </c>
      <c r="AJ13" s="79"/>
      <c r="AK13" s="79" t="s">
        <v>76</v>
      </c>
    </row>
    <row r="14" spans="1:37" ht="14.4" customHeight="1">
      <c r="A14" s="78"/>
      <c r="B14" s="78"/>
      <c r="C14" s="79"/>
      <c r="D14" s="78"/>
      <c r="E14" s="92" t="s">
        <v>35</v>
      </c>
      <c r="F14" s="93"/>
      <c r="G14" s="94"/>
      <c r="H14" s="95" t="s">
        <v>36</v>
      </c>
      <c r="I14" s="84"/>
      <c r="J14" s="84"/>
      <c r="K14" s="84"/>
      <c r="L14" s="84"/>
      <c r="M14" s="84"/>
      <c r="N14" s="84"/>
      <c r="O14" s="83"/>
      <c r="P14" s="78"/>
      <c r="Q14" s="78"/>
      <c r="R14" s="78" t="s">
        <v>77</v>
      </c>
      <c r="S14" s="78"/>
      <c r="T14" s="78"/>
      <c r="U14" s="78"/>
      <c r="V14" s="78"/>
      <c r="W14" s="111" t="s">
        <v>102</v>
      </c>
      <c r="X14" s="78" t="s">
        <v>78</v>
      </c>
      <c r="Y14" s="78" t="s">
        <v>79</v>
      </c>
      <c r="Z14" s="78"/>
      <c r="AA14" s="78" t="s">
        <v>80</v>
      </c>
      <c r="AB14" s="78"/>
      <c r="AC14" s="78" t="s">
        <v>81</v>
      </c>
      <c r="AD14" s="78"/>
      <c r="AE14" s="78" t="s">
        <v>82</v>
      </c>
      <c r="AF14" s="78"/>
      <c r="AG14" s="79" t="s">
        <v>83</v>
      </c>
      <c r="AH14" s="78"/>
      <c r="AI14" s="79"/>
      <c r="AJ14" s="79"/>
      <c r="AK14" s="78"/>
    </row>
    <row r="15" spans="1:37" ht="14.4" customHeight="1">
      <c r="A15" s="78"/>
      <c r="B15" s="78"/>
      <c r="C15" s="79"/>
      <c r="D15" s="78"/>
      <c r="E15" s="97"/>
      <c r="F15" s="98"/>
      <c r="G15" s="99"/>
      <c r="H15" s="87"/>
      <c r="I15" s="78" t="s">
        <v>84</v>
      </c>
      <c r="J15" s="78"/>
      <c r="K15" s="78"/>
      <c r="L15" s="78"/>
      <c r="M15" s="78"/>
      <c r="N15" s="78" t="s">
        <v>85</v>
      </c>
      <c r="O15" s="96" t="s">
        <v>86</v>
      </c>
      <c r="P15" s="100">
        <v>1</v>
      </c>
      <c r="Q15" s="78"/>
      <c r="R15" s="78" t="s">
        <v>87</v>
      </c>
      <c r="S15" s="78"/>
      <c r="T15" s="78"/>
      <c r="U15" s="78"/>
      <c r="V15" s="78"/>
      <c r="W15" s="111"/>
      <c r="X15" s="78"/>
      <c r="Y15" s="87" t="s">
        <v>88</v>
      </c>
      <c r="Z15" s="87" t="s">
        <v>55</v>
      </c>
      <c r="AA15" s="87" t="s">
        <v>88</v>
      </c>
      <c r="AB15" s="87" t="s">
        <v>55</v>
      </c>
      <c r="AC15" s="87" t="s">
        <v>88</v>
      </c>
      <c r="AD15" s="87" t="s">
        <v>55</v>
      </c>
      <c r="AE15" s="87" t="s">
        <v>88</v>
      </c>
      <c r="AF15" s="87" t="s">
        <v>55</v>
      </c>
      <c r="AG15" s="78"/>
      <c r="AH15" s="78"/>
      <c r="AI15" s="79" t="s">
        <v>89</v>
      </c>
      <c r="AJ15" s="79" t="s">
        <v>90</v>
      </c>
      <c r="AK15" s="78"/>
    </row>
    <row r="16" spans="1:37" ht="28.8">
      <c r="A16" s="78"/>
      <c r="B16" s="78"/>
      <c r="C16" s="79"/>
      <c r="D16" s="78"/>
      <c r="E16" s="101" t="s">
        <v>86</v>
      </c>
      <c r="F16" s="101" t="s">
        <v>91</v>
      </c>
      <c r="G16" s="78" t="s">
        <v>79</v>
      </c>
      <c r="H16" s="78"/>
      <c r="I16" s="87" t="s">
        <v>92</v>
      </c>
      <c r="J16" s="87" t="s">
        <v>93</v>
      </c>
      <c r="K16" s="87" t="s">
        <v>94</v>
      </c>
      <c r="L16" s="87" t="s">
        <v>95</v>
      </c>
      <c r="M16" s="87" t="s">
        <v>96</v>
      </c>
      <c r="N16" s="78"/>
      <c r="O16" s="102"/>
      <c r="P16" s="101" t="s">
        <v>86</v>
      </c>
      <c r="Q16" s="87" t="s">
        <v>97</v>
      </c>
      <c r="R16" s="87" t="s">
        <v>98</v>
      </c>
      <c r="S16" s="87" t="s">
        <v>99</v>
      </c>
      <c r="T16" s="101" t="s">
        <v>100</v>
      </c>
      <c r="U16" s="78"/>
      <c r="V16" s="78"/>
      <c r="W16" s="111"/>
      <c r="X16" s="78"/>
      <c r="Y16" s="103">
        <v>0.17499999999999999</v>
      </c>
      <c r="Z16" s="104">
        <v>0.08</v>
      </c>
      <c r="AA16" s="104">
        <v>0.01</v>
      </c>
      <c r="AB16" s="104">
        <v>0.01</v>
      </c>
      <c r="AC16" s="104">
        <v>0.03</v>
      </c>
      <c r="AD16" s="103">
        <v>1.4999999999999999E-2</v>
      </c>
      <c r="AE16" s="104">
        <v>0.02</v>
      </c>
      <c r="AF16" s="104">
        <v>0.01</v>
      </c>
      <c r="AG16" s="104">
        <v>0.1</v>
      </c>
      <c r="AH16" s="78"/>
      <c r="AI16" s="79"/>
      <c r="AJ16" s="79"/>
      <c r="AK16" s="78"/>
    </row>
    <row r="17" spans="1:37">
      <c r="A17" s="105"/>
      <c r="B17" s="2" t="s">
        <v>51</v>
      </c>
      <c r="C17" s="2" t="s">
        <v>58</v>
      </c>
      <c r="D17" s="47">
        <v>1</v>
      </c>
      <c r="E17" s="106">
        <f>'Thang P1'!G18</f>
        <v>9000000</v>
      </c>
      <c r="F17" s="106"/>
      <c r="G17" s="107">
        <f>E17</f>
        <v>9000000</v>
      </c>
      <c r="H17" s="107"/>
      <c r="I17" s="107">
        <v>1000000</v>
      </c>
      <c r="J17" s="105">
        <v>500000</v>
      </c>
      <c r="K17" s="107">
        <v>500000</v>
      </c>
      <c r="L17" s="107"/>
      <c r="M17" s="105"/>
      <c r="N17" s="107">
        <f>O17-SUM(I17:M17)</f>
        <v>0</v>
      </c>
      <c r="O17" s="106">
        <f>'Thang P2'!$H$21</f>
        <v>2000000</v>
      </c>
      <c r="P17" s="106">
        <f>'Thang P3'!J21</f>
        <v>8000000</v>
      </c>
      <c r="Q17" s="108"/>
      <c r="R17" s="106">
        <f>P17</f>
        <v>8000000</v>
      </c>
      <c r="S17" s="106"/>
      <c r="T17" s="106"/>
      <c r="U17" s="107">
        <f>E17+O17+P17</f>
        <v>19000000</v>
      </c>
      <c r="V17" s="107">
        <f>E17+O17+R17+T17</f>
        <v>19000000</v>
      </c>
      <c r="W17" s="112">
        <f>F6</f>
        <v>19000000</v>
      </c>
      <c r="X17" s="107">
        <f>G17</f>
        <v>9000000</v>
      </c>
      <c r="Y17" s="107">
        <f>$X$17*Y16</f>
        <v>1575000</v>
      </c>
      <c r="Z17" s="107">
        <f>$X$17*Z16</f>
        <v>720000</v>
      </c>
      <c r="AA17" s="107">
        <f>$X$17*AA16</f>
        <v>90000</v>
      </c>
      <c r="AB17" s="107">
        <f>$X$17*AB16</f>
        <v>90000</v>
      </c>
      <c r="AC17" s="107">
        <f>$X$17*AC16</f>
        <v>270000</v>
      </c>
      <c r="AD17" s="107">
        <f>$X$17*AD16</f>
        <v>135000</v>
      </c>
      <c r="AE17" s="107">
        <f>$X$17*AE16</f>
        <v>180000</v>
      </c>
      <c r="AF17" s="107">
        <f>$X$17*AF16</f>
        <v>90000</v>
      </c>
      <c r="AG17" s="107"/>
      <c r="AH17" s="109"/>
      <c r="AI17" s="107"/>
      <c r="AJ17" s="107"/>
      <c r="AK17" s="107"/>
    </row>
    <row r="18" spans="1:37">
      <c r="A18" s="105"/>
      <c r="B18" s="2" t="s">
        <v>53</v>
      </c>
      <c r="C18" s="2" t="s">
        <v>59</v>
      </c>
      <c r="D18" s="47">
        <v>1</v>
      </c>
      <c r="E18" s="106">
        <f>'Thang P1'!G19</f>
        <v>7499999.9999999991</v>
      </c>
      <c r="F18" s="106"/>
      <c r="G18" s="107">
        <f>E18</f>
        <v>7499999.9999999991</v>
      </c>
      <c r="H18" s="107"/>
      <c r="I18" s="107">
        <v>1000000</v>
      </c>
      <c r="J18" s="105">
        <v>500000</v>
      </c>
      <c r="K18" s="107"/>
      <c r="L18" s="107"/>
      <c r="M18" s="105"/>
      <c r="N18" s="107">
        <f>O18-SUM(I18:M18)</f>
        <v>0</v>
      </c>
      <c r="O18" s="106">
        <f>'Thang P2'!$H$22</f>
        <v>1500000.0000000009</v>
      </c>
      <c r="P18" s="106">
        <f>'Thang P3'!J22</f>
        <v>5500000</v>
      </c>
      <c r="Q18" s="108"/>
      <c r="R18" s="106">
        <f t="shared" ref="R18:R19" si="0">P18</f>
        <v>5500000</v>
      </c>
      <c r="S18" s="106"/>
      <c r="T18" s="106"/>
      <c r="U18" s="107">
        <f>E18+O18+P18</f>
        <v>14500000</v>
      </c>
      <c r="V18" s="107">
        <f>E18+O18+R18+T18</f>
        <v>14500000</v>
      </c>
      <c r="W18" s="112">
        <f>F7</f>
        <v>14500000</v>
      </c>
      <c r="X18" s="107">
        <f t="shared" ref="X18:X19" si="1">G18</f>
        <v>7499999.9999999991</v>
      </c>
      <c r="Y18" s="107">
        <f>$X$18*Y16</f>
        <v>1312499.9999999998</v>
      </c>
      <c r="Z18" s="107">
        <f>$X$18*Z16</f>
        <v>599999.99999999988</v>
      </c>
      <c r="AA18" s="107">
        <f>$X$18*AA16</f>
        <v>74999.999999999985</v>
      </c>
      <c r="AB18" s="107">
        <f>$X$18*AB16</f>
        <v>74999.999999999985</v>
      </c>
      <c r="AC18" s="107">
        <f>$X$18*AC16</f>
        <v>224999.99999999997</v>
      </c>
      <c r="AD18" s="107">
        <f>$X$18*AD16</f>
        <v>112499.99999999999</v>
      </c>
      <c r="AE18" s="107">
        <f>$X$18*AE16</f>
        <v>149999.99999999997</v>
      </c>
      <c r="AF18" s="107">
        <f>$X$18*AF16</f>
        <v>74999.999999999985</v>
      </c>
      <c r="AG18" s="107"/>
      <c r="AH18" s="109"/>
      <c r="AI18" s="107"/>
      <c r="AJ18" s="107"/>
      <c r="AK18" s="107"/>
    </row>
    <row r="19" spans="1:37">
      <c r="A19" s="105"/>
      <c r="B19" s="2" t="s">
        <v>54</v>
      </c>
      <c r="C19" s="2" t="s">
        <v>55</v>
      </c>
      <c r="D19" s="47">
        <v>2</v>
      </c>
      <c r="E19" s="106">
        <f>'Thang P1'!H21</f>
        <v>6050000</v>
      </c>
      <c r="F19" s="106"/>
      <c r="G19" s="107">
        <f>E19</f>
        <v>6050000</v>
      </c>
      <c r="H19" s="107"/>
      <c r="I19" s="107">
        <v>1000000</v>
      </c>
      <c r="J19" s="105">
        <v>300000</v>
      </c>
      <c r="K19" s="107">
        <v>100000</v>
      </c>
      <c r="L19" s="107">
        <v>1000000</v>
      </c>
      <c r="M19" s="105"/>
      <c r="N19" s="107">
        <f>O19-SUM(I19:M19)</f>
        <v>0</v>
      </c>
      <c r="O19" s="106">
        <f>'Thang P2'!$K$24</f>
        <v>2400000</v>
      </c>
      <c r="P19" s="106">
        <f>'Thang P3'!N24</f>
        <v>0</v>
      </c>
      <c r="Q19" s="108"/>
      <c r="R19" s="106">
        <f t="shared" si="0"/>
        <v>0</v>
      </c>
      <c r="S19" s="106"/>
      <c r="T19" s="106"/>
      <c r="U19" s="107">
        <f>E19+O19+P19</f>
        <v>8450000</v>
      </c>
      <c r="V19" s="107">
        <f>E19+O19+R19+T19</f>
        <v>8450000</v>
      </c>
      <c r="W19" s="112">
        <f>F8</f>
        <v>7300000</v>
      </c>
      <c r="X19" s="107">
        <f t="shared" si="1"/>
        <v>6050000</v>
      </c>
      <c r="Y19" s="107">
        <f>$X$19*Y16</f>
        <v>1058750</v>
      </c>
      <c r="Z19" s="107">
        <f>$X$19*Z16</f>
        <v>484000</v>
      </c>
      <c r="AA19" s="107">
        <f>$X$19*AA16</f>
        <v>60500</v>
      </c>
      <c r="AB19" s="107">
        <f>$X$19*AB16</f>
        <v>60500</v>
      </c>
      <c r="AC19" s="107">
        <f>$X$19*AC16</f>
        <v>181500</v>
      </c>
      <c r="AD19" s="107">
        <f>$X$19*AD16</f>
        <v>90750</v>
      </c>
      <c r="AE19" s="107">
        <f>$X$19*AE16</f>
        <v>121000</v>
      </c>
      <c r="AF19" s="107">
        <f>$X$19*AF16</f>
        <v>60500</v>
      </c>
      <c r="AG19" s="107"/>
      <c r="AH19" s="109"/>
      <c r="AI19" s="107"/>
      <c r="AJ19" s="107"/>
      <c r="AK19" s="107"/>
    </row>
  </sheetData>
  <mergeCells count="42">
    <mergeCell ref="AI15:AI16"/>
    <mergeCell ref="AJ15:AJ16"/>
    <mergeCell ref="G16:H16"/>
    <mergeCell ref="AE14:AF14"/>
    <mergeCell ref="AG14:AG15"/>
    <mergeCell ref="I15:M15"/>
    <mergeCell ref="N15:N16"/>
    <mergeCell ref="O15:O16"/>
    <mergeCell ref="P15:Q15"/>
    <mergeCell ref="R15:T15"/>
    <mergeCell ref="X14:X16"/>
    <mergeCell ref="Y14:Z14"/>
    <mergeCell ref="AA14:AB14"/>
    <mergeCell ref="AC14:AD14"/>
    <mergeCell ref="AH13:AH16"/>
    <mergeCell ref="AI13:AJ14"/>
    <mergeCell ref="AK13:AK16"/>
    <mergeCell ref="E14:G15"/>
    <mergeCell ref="H14:O14"/>
    <mergeCell ref="R14:T14"/>
    <mergeCell ref="W14:W16"/>
    <mergeCell ref="P13:Q14"/>
    <mergeCell ref="R13:T13"/>
    <mergeCell ref="U13:U16"/>
    <mergeCell ref="V13:V16"/>
    <mergeCell ref="X13:AG13"/>
    <mergeCell ref="G3:K3"/>
    <mergeCell ref="A11:A16"/>
    <mergeCell ref="B11:B16"/>
    <mergeCell ref="C11:C16"/>
    <mergeCell ref="D11:D16"/>
    <mergeCell ref="E11:AK11"/>
    <mergeCell ref="G12:H12"/>
    <mergeCell ref="I12:M12"/>
    <mergeCell ref="Q12:T12"/>
    <mergeCell ref="E13:O13"/>
    <mergeCell ref="A3:A4"/>
    <mergeCell ref="B3:B4"/>
    <mergeCell ref="C3:C4"/>
    <mergeCell ref="D3:D4"/>
    <mergeCell ref="E3:E4"/>
    <mergeCell ref="F3:F4"/>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5" sqref="L5"/>
    </sheetView>
  </sheetViews>
  <sheetFormatPr defaultColWidth="9" defaultRowHeight="14.4"/>
  <cols>
    <col min="1" max="16384" width="9" style="113"/>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2"/>
  <sheetViews>
    <sheetView zoomScale="85" zoomScaleNormal="85" workbookViewId="0">
      <pane ySplit="2" topLeftCell="A3" activePane="bottomLeft" state="frozen"/>
      <selection activeCell="Q10" sqref="Q10"/>
      <selection pane="bottomLeft" activeCell="Q10" sqref="Q10"/>
    </sheetView>
  </sheetViews>
  <sheetFormatPr defaultColWidth="9" defaultRowHeight="15"/>
  <cols>
    <col min="1" max="1" width="3.88671875" style="115" customWidth="1"/>
    <col min="2" max="2" width="9.77734375" style="115" customWidth="1"/>
    <col min="3" max="3" width="16.21875" style="115" customWidth="1"/>
    <col min="4" max="4" width="83.44140625" style="115" customWidth="1"/>
    <col min="5" max="16384" width="9" style="115"/>
  </cols>
  <sheetData>
    <row r="1" spans="2:4">
      <c r="B1" s="114" t="s">
        <v>107</v>
      </c>
      <c r="C1" s="114"/>
      <c r="D1" s="114"/>
    </row>
    <row r="2" spans="2:4">
      <c r="B2" s="116" t="s">
        <v>108</v>
      </c>
      <c r="C2" s="116"/>
      <c r="D2" s="116"/>
    </row>
    <row r="3" spans="2:4">
      <c r="B3" s="117" t="s">
        <v>109</v>
      </c>
      <c r="C3" s="117"/>
      <c r="D3" s="117"/>
    </row>
    <row r="4" spans="2:4">
      <c r="B4" s="118" t="s">
        <v>110</v>
      </c>
      <c r="C4" s="119" t="s">
        <v>111</v>
      </c>
      <c r="D4" s="119"/>
    </row>
    <row r="5" spans="2:4">
      <c r="B5" s="118" t="s">
        <v>112</v>
      </c>
      <c r="C5" s="119" t="s">
        <v>113</v>
      </c>
      <c r="D5" s="119"/>
    </row>
    <row r="6" spans="2:4">
      <c r="B6" s="117" t="s">
        <v>114</v>
      </c>
      <c r="C6" s="117"/>
      <c r="D6" s="117"/>
    </row>
    <row r="7" spans="2:4">
      <c r="B7" s="118" t="s">
        <v>115</v>
      </c>
      <c r="C7" s="120" t="s">
        <v>116</v>
      </c>
      <c r="D7" s="121"/>
    </row>
    <row r="8" spans="2:4" ht="90" customHeight="1">
      <c r="B8" s="122" t="s">
        <v>117</v>
      </c>
      <c r="C8" s="123"/>
      <c r="D8" s="124"/>
    </row>
    <row r="9" spans="2:4" ht="39.75" customHeight="1">
      <c r="B9" s="122" t="s">
        <v>118</v>
      </c>
      <c r="C9" s="123"/>
      <c r="D9" s="124"/>
    </row>
    <row r="10" spans="2:4" ht="72" customHeight="1">
      <c r="B10" s="125" t="s">
        <v>119</v>
      </c>
      <c r="C10" s="126" t="s">
        <v>120</v>
      </c>
      <c r="D10" s="127" t="s">
        <v>121</v>
      </c>
    </row>
    <row r="11" spans="2:4" ht="81" customHeight="1">
      <c r="B11" s="128" t="s">
        <v>122</v>
      </c>
      <c r="C11" s="129" t="s">
        <v>123</v>
      </c>
      <c r="D11" s="127"/>
    </row>
    <row r="12" spans="2:4" ht="68.25" customHeight="1">
      <c r="B12" s="128" t="s">
        <v>124</v>
      </c>
      <c r="C12" s="129" t="s">
        <v>125</v>
      </c>
      <c r="D12" s="127"/>
    </row>
    <row r="13" spans="2:4" ht="195">
      <c r="B13" s="130" t="s">
        <v>126</v>
      </c>
      <c r="C13" s="126" t="s">
        <v>127</v>
      </c>
      <c r="D13" s="131" t="s">
        <v>128</v>
      </c>
    </row>
    <row r="14" spans="2:4" ht="134.25" customHeight="1">
      <c r="B14" s="126" t="s">
        <v>129</v>
      </c>
      <c r="C14" s="126" t="s">
        <v>130</v>
      </c>
      <c r="D14" s="131" t="s">
        <v>131</v>
      </c>
    </row>
    <row r="15" spans="2:4" ht="41.25" customHeight="1">
      <c r="B15" s="122" t="s">
        <v>132</v>
      </c>
      <c r="C15" s="123"/>
      <c r="D15" s="124"/>
    </row>
    <row r="16" spans="2:4">
      <c r="B16" s="132" t="s">
        <v>133</v>
      </c>
      <c r="C16" s="133"/>
      <c r="D16" s="134"/>
    </row>
    <row r="17" spans="2:4">
      <c r="B17" s="118" t="s">
        <v>134</v>
      </c>
      <c r="C17" s="120" t="s">
        <v>135</v>
      </c>
      <c r="D17" s="121"/>
    </row>
    <row r="18" spans="2:4">
      <c r="B18" s="122" t="s">
        <v>136</v>
      </c>
      <c r="C18" s="123"/>
      <c r="D18" s="124"/>
    </row>
    <row r="19" spans="2:4">
      <c r="B19" s="122" t="s">
        <v>137</v>
      </c>
      <c r="C19" s="123"/>
      <c r="D19" s="124"/>
    </row>
    <row r="20" spans="2:4">
      <c r="B20" s="135" t="s">
        <v>138</v>
      </c>
      <c r="C20" s="135" t="s">
        <v>139</v>
      </c>
      <c r="D20" s="136"/>
    </row>
    <row r="21" spans="2:4">
      <c r="B21" s="135" t="s">
        <v>140</v>
      </c>
      <c r="C21" s="135" t="s">
        <v>141</v>
      </c>
      <c r="D21" s="136"/>
    </row>
    <row r="22" spans="2:4">
      <c r="B22" s="135" t="s">
        <v>142</v>
      </c>
      <c r="C22" s="135" t="s">
        <v>143</v>
      </c>
      <c r="D22" s="136"/>
    </row>
    <row r="23" spans="2:4">
      <c r="B23" s="117" t="s">
        <v>144</v>
      </c>
      <c r="C23" s="117"/>
      <c r="D23" s="117"/>
    </row>
    <row r="24" spans="2:4">
      <c r="B24" s="118" t="s">
        <v>145</v>
      </c>
      <c r="C24" s="120" t="s">
        <v>146</v>
      </c>
      <c r="D24" s="121"/>
    </row>
    <row r="25" spans="2:4">
      <c r="B25" s="135" t="s">
        <v>147</v>
      </c>
      <c r="C25" s="135" t="s">
        <v>148</v>
      </c>
      <c r="D25" s="136"/>
    </row>
    <row r="26" spans="2:4">
      <c r="B26" s="135" t="s">
        <v>149</v>
      </c>
      <c r="C26" s="135" t="s">
        <v>150</v>
      </c>
      <c r="D26" s="136"/>
    </row>
    <row r="27" spans="2:4">
      <c r="B27" s="135" t="s">
        <v>151</v>
      </c>
      <c r="C27" s="135" t="s">
        <v>152</v>
      </c>
      <c r="D27" s="136"/>
    </row>
    <row r="28" spans="2:4">
      <c r="B28" s="117" t="s">
        <v>153</v>
      </c>
      <c r="C28" s="117"/>
      <c r="D28" s="117"/>
    </row>
    <row r="29" spans="2:4">
      <c r="B29" s="118" t="s">
        <v>154</v>
      </c>
      <c r="C29" s="120" t="s">
        <v>155</v>
      </c>
      <c r="D29" s="121"/>
    </row>
    <row r="30" spans="2:4" ht="165">
      <c r="B30" s="130" t="s">
        <v>156</v>
      </c>
      <c r="C30" s="126" t="s">
        <v>157</v>
      </c>
      <c r="D30" s="131" t="s">
        <v>158</v>
      </c>
    </row>
    <row r="31" spans="2:4">
      <c r="B31" s="135" t="s">
        <v>159</v>
      </c>
      <c r="C31" s="135" t="s">
        <v>160</v>
      </c>
      <c r="D31" s="136"/>
    </row>
    <row r="32" spans="2:4">
      <c r="B32" s="117" t="s">
        <v>161</v>
      </c>
      <c r="C32" s="117"/>
      <c r="D32" s="117"/>
    </row>
    <row r="33" spans="2:4">
      <c r="B33" s="118" t="s">
        <v>159</v>
      </c>
      <c r="C33" s="120" t="s">
        <v>162</v>
      </c>
      <c r="D33" s="121"/>
    </row>
    <row r="34" spans="2:4" ht="150">
      <c r="B34" s="126" t="s">
        <v>163</v>
      </c>
      <c r="C34" s="126" t="s">
        <v>164</v>
      </c>
      <c r="D34" s="131" t="s">
        <v>165</v>
      </c>
    </row>
    <row r="35" spans="2:4" s="138" customFormat="1" ht="77.25" customHeight="1">
      <c r="B35" s="137" t="s">
        <v>166</v>
      </c>
      <c r="C35" s="137"/>
      <c r="D35" s="137"/>
    </row>
    <row r="36" spans="2:4" ht="120">
      <c r="B36" s="130" t="s">
        <v>167</v>
      </c>
      <c r="C36" s="126" t="s">
        <v>168</v>
      </c>
      <c r="D36" s="131" t="s">
        <v>169</v>
      </c>
    </row>
    <row r="37" spans="2:4">
      <c r="B37" s="117" t="s">
        <v>170</v>
      </c>
      <c r="C37" s="117"/>
      <c r="D37" s="117"/>
    </row>
    <row r="38" spans="2:4">
      <c r="B38" s="118" t="s">
        <v>171</v>
      </c>
      <c r="C38" s="120" t="s">
        <v>172</v>
      </c>
      <c r="D38" s="121"/>
    </row>
    <row r="39" spans="2:4">
      <c r="B39" s="135" t="s">
        <v>173</v>
      </c>
      <c r="C39" s="135" t="s">
        <v>174</v>
      </c>
      <c r="D39" s="136"/>
    </row>
    <row r="40" spans="2:4">
      <c r="B40" s="135" t="s">
        <v>175</v>
      </c>
      <c r="C40" s="135" t="s">
        <v>176</v>
      </c>
      <c r="D40" s="136"/>
    </row>
    <row r="41" spans="2:4">
      <c r="B41" s="135" t="s">
        <v>177</v>
      </c>
      <c r="C41" s="135" t="s">
        <v>178</v>
      </c>
      <c r="D41" s="136"/>
    </row>
    <row r="42" spans="2:4" ht="65.25" customHeight="1">
      <c r="B42" s="122" t="s">
        <v>179</v>
      </c>
      <c r="C42" s="123"/>
      <c r="D42" s="124"/>
    </row>
  </sheetData>
  <mergeCells count="25">
    <mergeCell ref="B42:D42"/>
    <mergeCell ref="C29:D29"/>
    <mergeCell ref="B32:D32"/>
    <mergeCell ref="C33:D33"/>
    <mergeCell ref="B35:D35"/>
    <mergeCell ref="B37:D37"/>
    <mergeCell ref="C38:D38"/>
    <mergeCell ref="C17:D17"/>
    <mergeCell ref="B18:D18"/>
    <mergeCell ref="B19:D19"/>
    <mergeCell ref="B23:D23"/>
    <mergeCell ref="C24:D24"/>
    <mergeCell ref="B28:D28"/>
    <mergeCell ref="C7:D7"/>
    <mergeCell ref="B8:D8"/>
    <mergeCell ref="B9:D9"/>
    <mergeCell ref="D10:D12"/>
    <mergeCell ref="B15:D15"/>
    <mergeCell ref="B16:D16"/>
    <mergeCell ref="B1:D1"/>
    <mergeCell ref="B2:D2"/>
    <mergeCell ref="B3:D3"/>
    <mergeCell ref="C4:D4"/>
    <mergeCell ref="C5:D5"/>
    <mergeCell ref="B6:D6"/>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0"/>
  <sheetViews>
    <sheetView zoomScale="80" zoomScaleNormal="80" workbookViewId="0">
      <selection activeCell="O39" sqref="O39"/>
    </sheetView>
  </sheetViews>
  <sheetFormatPr defaultColWidth="9" defaultRowHeight="14.4"/>
  <cols>
    <col min="1" max="1" width="2.77734375" style="113" customWidth="1"/>
    <col min="2" max="2" width="6.6640625" style="113" customWidth="1"/>
    <col min="3" max="3" width="2.77734375" style="113" customWidth="1"/>
    <col min="4" max="4" width="10.88671875" style="113" bestFit="1" customWidth="1"/>
    <col min="5" max="9" width="5.77734375" style="113" customWidth="1"/>
    <col min="10" max="14" width="5.77734375" style="113" bestFit="1" customWidth="1"/>
    <col min="15" max="15" width="9.6640625" style="113" customWidth="1"/>
    <col min="16" max="20" width="5.77734375" style="113" customWidth="1"/>
    <col min="21" max="22" width="5.77734375" style="113" bestFit="1" customWidth="1"/>
    <col min="23" max="25" width="9" style="113"/>
    <col min="26" max="26" width="7.44140625" style="113" customWidth="1"/>
    <col min="27" max="35" width="6" style="113" customWidth="1"/>
    <col min="36" max="45" width="9" style="113"/>
    <col min="46" max="46" width="7.6640625" style="113" customWidth="1"/>
    <col min="47" max="47" width="11.33203125" style="113" bestFit="1" customWidth="1"/>
    <col min="48" max="48" width="8.6640625" style="113" bestFit="1" customWidth="1"/>
    <col min="49" max="50" width="3.77734375" style="113" bestFit="1" customWidth="1"/>
    <col min="51" max="51" width="7.44140625" style="113" bestFit="1" customWidth="1"/>
    <col min="52" max="52" width="5.77734375" style="113" bestFit="1" customWidth="1"/>
    <col min="53" max="53" width="51.109375" style="113" bestFit="1" customWidth="1"/>
    <col min="54" max="54" width="10.109375" style="144" customWidth="1"/>
    <col min="55" max="16384" width="9" style="113"/>
  </cols>
  <sheetData>
    <row r="1" spans="1:54">
      <c r="A1" s="139" t="s">
        <v>180</v>
      </c>
      <c r="B1" s="140" t="s">
        <v>181</v>
      </c>
      <c r="C1" s="141"/>
      <c r="D1" s="141"/>
      <c r="E1" s="141"/>
      <c r="G1" s="142" t="s">
        <v>182</v>
      </c>
      <c r="X1" s="142" t="s">
        <v>183</v>
      </c>
      <c r="AR1" s="143" t="s">
        <v>184</v>
      </c>
    </row>
    <row r="2" spans="1:54" ht="14.25" customHeight="1">
      <c r="A2" s="139"/>
      <c r="B2" s="140"/>
      <c r="C2" s="141"/>
      <c r="D2" s="141"/>
      <c r="E2" s="141"/>
      <c r="AD2" s="145" t="s">
        <v>35</v>
      </c>
      <c r="AE2" s="145"/>
      <c r="AF2" s="145"/>
      <c r="AG2" s="145" t="s">
        <v>36</v>
      </c>
      <c r="AH2" s="145"/>
      <c r="AI2" s="145"/>
      <c r="AJ2" s="145" t="s">
        <v>63</v>
      </c>
      <c r="AK2" s="145"/>
      <c r="AL2" s="145"/>
      <c r="AM2" s="145"/>
      <c r="AR2" s="146" t="s">
        <v>184</v>
      </c>
      <c r="AS2" s="147" t="s">
        <v>185</v>
      </c>
      <c r="AT2" s="148" t="s">
        <v>186</v>
      </c>
      <c r="AU2" s="149" t="s">
        <v>187</v>
      </c>
      <c r="AV2" s="150"/>
      <c r="AW2" s="151" t="s">
        <v>188</v>
      </c>
      <c r="AX2" s="152"/>
      <c r="AY2" s="152"/>
      <c r="AZ2" s="153"/>
      <c r="BA2" s="154" t="s">
        <v>189</v>
      </c>
      <c r="BB2" s="147" t="s">
        <v>190</v>
      </c>
    </row>
    <row r="3" spans="1:54">
      <c r="A3" s="139"/>
      <c r="B3" s="140"/>
      <c r="C3" s="141"/>
      <c r="D3" s="141"/>
      <c r="E3" s="141"/>
      <c r="AA3" s="155" t="s">
        <v>191</v>
      </c>
      <c r="AB3" s="156"/>
      <c r="AC3" s="157"/>
      <c r="AD3" s="158" t="s">
        <v>42</v>
      </c>
      <c r="AE3" s="158"/>
      <c r="AF3" s="158"/>
      <c r="AG3" s="158" t="s">
        <v>192</v>
      </c>
      <c r="AH3" s="158"/>
      <c r="AI3" s="158"/>
      <c r="AJ3" s="155" t="s">
        <v>193</v>
      </c>
      <c r="AK3" s="157"/>
      <c r="AL3" s="158" t="s">
        <v>194</v>
      </c>
      <c r="AM3" s="158"/>
      <c r="AN3" s="159" t="s">
        <v>84</v>
      </c>
      <c r="AO3" s="158" t="s">
        <v>195</v>
      </c>
      <c r="AP3" s="158"/>
      <c r="AR3" s="146"/>
      <c r="AS3" s="160"/>
      <c r="AT3" s="161"/>
      <c r="AU3" s="162" t="s">
        <v>196</v>
      </c>
      <c r="AV3" s="163" t="s">
        <v>197</v>
      </c>
      <c r="AW3" s="164" t="s">
        <v>35</v>
      </c>
      <c r="AX3" s="164" t="s">
        <v>36</v>
      </c>
      <c r="AY3" s="164" t="s">
        <v>63</v>
      </c>
      <c r="AZ3" s="164" t="s">
        <v>198</v>
      </c>
      <c r="BA3" s="165"/>
      <c r="BB3" s="160"/>
    </row>
    <row r="4" spans="1:54">
      <c r="A4" s="139"/>
      <c r="B4" s="166"/>
      <c r="C4" s="166"/>
      <c r="AA4" s="151" t="s">
        <v>199</v>
      </c>
      <c r="AB4" s="152"/>
      <c r="AC4" s="153"/>
      <c r="AD4" s="167" t="s">
        <v>200</v>
      </c>
      <c r="AE4" s="167"/>
      <c r="AF4" s="167"/>
      <c r="AG4" s="168">
        <f>4/8</f>
        <v>0.5</v>
      </c>
      <c r="AH4" s="169"/>
      <c r="AI4" s="170"/>
      <c r="AJ4" s="151" t="s">
        <v>201</v>
      </c>
      <c r="AK4" s="153"/>
      <c r="AL4" s="171" t="s">
        <v>202</v>
      </c>
      <c r="AM4" s="171"/>
      <c r="AN4" s="172"/>
      <c r="AO4" s="172"/>
      <c r="AP4" s="172"/>
      <c r="AR4" s="159" t="s">
        <v>203</v>
      </c>
      <c r="AS4" s="172" t="s">
        <v>204</v>
      </c>
      <c r="AT4" s="172" t="s">
        <v>205</v>
      </c>
      <c r="AU4" s="173" t="s">
        <v>206</v>
      </c>
      <c r="AV4" s="164">
        <v>0</v>
      </c>
      <c r="AW4" s="168" t="s">
        <v>207</v>
      </c>
      <c r="AX4" s="169"/>
      <c r="AY4" s="169"/>
      <c r="AZ4" s="170"/>
      <c r="BA4" s="172" t="s">
        <v>208</v>
      </c>
      <c r="BB4" s="164">
        <v>0</v>
      </c>
    </row>
    <row r="5" spans="1:54" ht="14.25" customHeight="1">
      <c r="A5" s="139"/>
      <c r="B5" s="166"/>
      <c r="C5" s="166"/>
      <c r="D5" s="174" t="s">
        <v>209</v>
      </c>
      <c r="E5" s="175"/>
      <c r="F5" s="175"/>
      <c r="G5" s="175"/>
      <c r="H5" s="175"/>
      <c r="I5" s="175"/>
      <c r="J5" s="176" t="s">
        <v>210</v>
      </c>
      <c r="K5" s="176"/>
      <c r="L5" s="176"/>
      <c r="M5" s="176"/>
      <c r="N5" s="176"/>
      <c r="O5" s="177" t="s">
        <v>211</v>
      </c>
      <c r="P5" s="177"/>
      <c r="Q5" s="177"/>
      <c r="R5" s="177"/>
      <c r="S5" s="177"/>
      <c r="T5" s="177"/>
      <c r="U5" s="177"/>
      <c r="V5" s="177"/>
      <c r="W5" s="178" t="s">
        <v>212</v>
      </c>
      <c r="X5" s="179" t="s">
        <v>213</v>
      </c>
      <c r="AA5" s="151" t="s">
        <v>214</v>
      </c>
      <c r="AB5" s="152"/>
      <c r="AC5" s="153"/>
      <c r="AD5" s="167" t="s">
        <v>200</v>
      </c>
      <c r="AE5" s="167"/>
      <c r="AF5" s="167"/>
      <c r="AG5" s="168">
        <v>0.8</v>
      </c>
      <c r="AH5" s="169">
        <v>0.7</v>
      </c>
      <c r="AI5" s="170"/>
      <c r="AJ5" s="180">
        <f>(AG5+4)/(AG4+4)*80</f>
        <v>85.333333333333329</v>
      </c>
      <c r="AK5" s="181"/>
      <c r="AL5" s="171" t="s">
        <v>202</v>
      </c>
      <c r="AM5" s="171"/>
      <c r="AN5" s="172"/>
      <c r="AO5" s="172"/>
      <c r="AP5" s="172"/>
      <c r="AR5" s="159" t="s">
        <v>215</v>
      </c>
      <c r="AS5" s="172" t="s">
        <v>204</v>
      </c>
      <c r="AT5" s="172" t="s">
        <v>205</v>
      </c>
      <c r="AU5" s="173" t="s">
        <v>206</v>
      </c>
      <c r="AV5" s="164">
        <v>0</v>
      </c>
      <c r="AW5" s="168" t="s">
        <v>216</v>
      </c>
      <c r="AX5" s="169"/>
      <c r="AY5" s="169"/>
      <c r="AZ5" s="170"/>
      <c r="BA5" s="172" t="s">
        <v>217</v>
      </c>
      <c r="BB5" s="164" t="s">
        <v>218</v>
      </c>
    </row>
    <row r="6" spans="1:54">
      <c r="A6" s="139"/>
      <c r="B6" s="166"/>
      <c r="C6" s="166"/>
      <c r="D6" s="182" t="s">
        <v>219</v>
      </c>
      <c r="E6" s="183" t="s">
        <v>3</v>
      </c>
      <c r="F6" s="183">
        <v>2</v>
      </c>
      <c r="G6" s="183">
        <v>3</v>
      </c>
      <c r="H6" s="183">
        <v>4</v>
      </c>
      <c r="I6" s="183">
        <v>5</v>
      </c>
      <c r="J6" s="184" t="s">
        <v>220</v>
      </c>
      <c r="K6" s="185" t="s">
        <v>221</v>
      </c>
      <c r="L6" s="184" t="s">
        <v>222</v>
      </c>
      <c r="M6" s="184" t="s">
        <v>223</v>
      </c>
      <c r="N6" s="184" t="s">
        <v>224</v>
      </c>
      <c r="O6" s="186">
        <v>0.9</v>
      </c>
      <c r="P6" s="187"/>
      <c r="Q6" s="187"/>
      <c r="R6" s="187"/>
      <c r="S6" s="187"/>
      <c r="T6" s="188"/>
      <c r="U6" s="189">
        <v>1</v>
      </c>
      <c r="V6" s="190">
        <v>1.1000000000000001</v>
      </c>
      <c r="W6" s="178"/>
      <c r="X6" s="179"/>
      <c r="AA6" s="151" t="s">
        <v>225</v>
      </c>
      <c r="AB6" s="152"/>
      <c r="AC6" s="153"/>
      <c r="AD6" s="167" t="s">
        <v>200</v>
      </c>
      <c r="AE6" s="167"/>
      <c r="AF6" s="167"/>
      <c r="AG6" s="168">
        <v>1.1000000000000001</v>
      </c>
      <c r="AH6" s="169">
        <v>0.8</v>
      </c>
      <c r="AI6" s="170"/>
      <c r="AJ6" s="180">
        <f>(AG6+4)/(AG4+4)*80</f>
        <v>90.666666666666657</v>
      </c>
      <c r="AK6" s="181"/>
      <c r="AL6" s="171" t="s">
        <v>202</v>
      </c>
      <c r="AM6" s="171"/>
      <c r="AN6" s="172"/>
      <c r="AO6" s="172"/>
      <c r="AP6" s="172"/>
      <c r="AR6" s="159" t="s">
        <v>226</v>
      </c>
      <c r="AS6" s="172" t="s">
        <v>204</v>
      </c>
      <c r="AT6" s="172" t="s">
        <v>204</v>
      </c>
      <c r="AU6" s="173" t="s">
        <v>227</v>
      </c>
      <c r="AV6" s="191" t="s">
        <v>207</v>
      </c>
      <c r="AW6" s="168" t="s">
        <v>228</v>
      </c>
      <c r="AX6" s="170"/>
      <c r="AY6" s="164" t="s">
        <v>229</v>
      </c>
      <c r="AZ6" s="191">
        <v>0</v>
      </c>
      <c r="BA6" s="172" t="s">
        <v>230</v>
      </c>
      <c r="BB6" s="164" t="s">
        <v>231</v>
      </c>
    </row>
    <row r="7" spans="1:54">
      <c r="A7" s="139"/>
      <c r="B7" s="166"/>
      <c r="C7" s="166"/>
      <c r="D7" s="182" t="s">
        <v>232</v>
      </c>
      <c r="E7" s="183" t="s">
        <v>3</v>
      </c>
      <c r="F7" s="183">
        <v>2</v>
      </c>
      <c r="G7" s="183">
        <v>3</v>
      </c>
      <c r="H7" s="183">
        <v>4</v>
      </c>
      <c r="I7" s="183">
        <v>5</v>
      </c>
      <c r="J7" s="192"/>
      <c r="K7" s="193"/>
      <c r="L7" s="192"/>
      <c r="M7" s="192"/>
      <c r="N7" s="192"/>
      <c r="O7" s="194"/>
      <c r="P7" s="195"/>
      <c r="Q7" s="195"/>
      <c r="R7" s="195"/>
      <c r="S7" s="195"/>
      <c r="T7" s="196"/>
      <c r="U7" s="197"/>
      <c r="V7" s="196"/>
      <c r="W7" s="178"/>
      <c r="X7" s="179"/>
      <c r="AA7" s="151" t="s">
        <v>233</v>
      </c>
      <c r="AB7" s="152"/>
      <c r="AC7" s="153"/>
      <c r="AD7" s="180"/>
      <c r="AE7" s="198" t="s">
        <v>234</v>
      </c>
      <c r="AF7" s="181"/>
      <c r="AG7" s="180"/>
      <c r="AH7" s="198">
        <f>5/8</f>
        <v>0.625</v>
      </c>
      <c r="AI7" s="181"/>
      <c r="AJ7" s="180">
        <f>(5+AH7)/(4+AG4)*80</f>
        <v>100</v>
      </c>
      <c r="AK7" s="181"/>
      <c r="AL7" s="171" t="s">
        <v>202</v>
      </c>
      <c r="AM7" s="171"/>
      <c r="AN7" s="172"/>
      <c r="AO7" s="172"/>
      <c r="AP7" s="172"/>
      <c r="AR7" s="159" t="s">
        <v>235</v>
      </c>
      <c r="AS7" s="172" t="s">
        <v>204</v>
      </c>
      <c r="AT7" s="172" t="s">
        <v>204</v>
      </c>
      <c r="AU7" s="173" t="s">
        <v>227</v>
      </c>
      <c r="AV7" s="191" t="s">
        <v>207</v>
      </c>
      <c r="AW7" s="168" t="s">
        <v>216</v>
      </c>
      <c r="AX7" s="169"/>
      <c r="AY7" s="170"/>
      <c r="AZ7" s="191">
        <v>0</v>
      </c>
      <c r="BA7" s="172" t="s">
        <v>236</v>
      </c>
      <c r="BB7" s="164" t="s">
        <v>218</v>
      </c>
    </row>
    <row r="8" spans="1:54">
      <c r="A8" s="139"/>
      <c r="B8" s="166"/>
      <c r="C8" s="166"/>
      <c r="D8" s="182" t="s">
        <v>237</v>
      </c>
      <c r="E8" s="183" t="s">
        <v>3</v>
      </c>
      <c r="F8" s="183">
        <v>2</v>
      </c>
      <c r="G8" s="183">
        <v>3</v>
      </c>
      <c r="H8" s="183">
        <v>4</v>
      </c>
      <c r="I8" s="183">
        <v>5</v>
      </c>
      <c r="J8" s="192"/>
      <c r="K8" s="193"/>
      <c r="L8" s="192"/>
      <c r="M8" s="192"/>
      <c r="N8" s="192"/>
      <c r="O8" s="194"/>
      <c r="P8" s="195"/>
      <c r="Q8" s="195"/>
      <c r="R8" s="195"/>
      <c r="S8" s="195"/>
      <c r="T8" s="196"/>
      <c r="U8" s="197"/>
      <c r="V8" s="196"/>
      <c r="W8" s="178"/>
      <c r="X8" s="179"/>
      <c r="AA8" s="151" t="s">
        <v>238</v>
      </c>
      <c r="AB8" s="152"/>
      <c r="AC8" s="153"/>
      <c r="AD8" s="180"/>
      <c r="AE8" s="198" t="s">
        <v>234</v>
      </c>
      <c r="AF8" s="181"/>
      <c r="AG8" s="180"/>
      <c r="AH8" s="198">
        <f>AH7*AG5/AG4</f>
        <v>1</v>
      </c>
      <c r="AI8" s="181"/>
      <c r="AJ8" s="180">
        <f>(5+AH8)/(4+AG4)*80</f>
        <v>106.66666666666666</v>
      </c>
      <c r="AK8" s="181"/>
      <c r="AL8" s="171" t="s">
        <v>202</v>
      </c>
      <c r="AM8" s="171"/>
      <c r="AN8" s="172"/>
      <c r="AO8" s="172"/>
      <c r="AP8" s="172"/>
    </row>
    <row r="9" spans="1:54" ht="14.25" customHeight="1">
      <c r="A9" s="139"/>
      <c r="B9" s="166"/>
      <c r="C9" s="166"/>
      <c r="D9" s="182" t="s">
        <v>22</v>
      </c>
      <c r="E9" s="183" t="s">
        <v>3</v>
      </c>
      <c r="F9" s="183">
        <v>2</v>
      </c>
      <c r="G9" s="183">
        <v>3</v>
      </c>
      <c r="H9" s="183">
        <v>4</v>
      </c>
      <c r="I9" s="183">
        <v>5</v>
      </c>
      <c r="J9" s="199"/>
      <c r="K9" s="200"/>
      <c r="L9" s="199"/>
      <c r="M9" s="199"/>
      <c r="N9" s="199"/>
      <c r="O9" s="201"/>
      <c r="P9" s="202"/>
      <c r="Q9" s="202"/>
      <c r="R9" s="202"/>
      <c r="S9" s="202"/>
      <c r="T9" s="203"/>
      <c r="U9" s="204"/>
      <c r="V9" s="203"/>
      <c r="W9" s="178"/>
      <c r="X9" s="179"/>
      <c r="AA9" s="180" t="s">
        <v>239</v>
      </c>
      <c r="AB9" s="198"/>
      <c r="AC9" s="181"/>
      <c r="AD9" s="180"/>
      <c r="AE9" s="198" t="s">
        <v>205</v>
      </c>
      <c r="AF9" s="181"/>
      <c r="AG9" s="180"/>
      <c r="AH9" s="198"/>
      <c r="AI9" s="181"/>
      <c r="AJ9" s="151" t="s">
        <v>240</v>
      </c>
      <c r="AK9" s="153"/>
      <c r="AL9" s="171" t="s">
        <v>202</v>
      </c>
      <c r="AM9" s="171"/>
      <c r="AN9" s="172"/>
      <c r="AO9" s="172"/>
      <c r="AP9" s="172"/>
      <c r="AS9" s="113" t="s">
        <v>241</v>
      </c>
      <c r="AT9" s="113" t="s">
        <v>242</v>
      </c>
    </row>
    <row r="10" spans="1:54">
      <c r="A10" s="205" t="s">
        <v>243</v>
      </c>
      <c r="B10" s="166"/>
      <c r="C10" s="166"/>
      <c r="AA10" s="180" t="s">
        <v>244</v>
      </c>
      <c r="AB10" s="198"/>
      <c r="AC10" s="181"/>
      <c r="AD10" s="180"/>
      <c r="AE10" s="198" t="s">
        <v>245</v>
      </c>
      <c r="AF10" s="181"/>
      <c r="AG10" s="180"/>
      <c r="AH10" s="198"/>
      <c r="AI10" s="181"/>
      <c r="AJ10" s="151" t="s">
        <v>240</v>
      </c>
      <c r="AK10" s="153"/>
      <c r="AL10" s="171" t="s">
        <v>202</v>
      </c>
      <c r="AM10" s="171"/>
      <c r="AN10" s="172"/>
      <c r="AO10" s="172"/>
      <c r="AP10" s="172"/>
      <c r="AT10" s="113" t="s">
        <v>246</v>
      </c>
    </row>
    <row r="11" spans="1:54" ht="14.25" customHeight="1">
      <c r="A11" s="206"/>
      <c r="B11" s="207" t="s">
        <v>247</v>
      </c>
      <c r="C11" s="166"/>
      <c r="D11" s="208" t="s">
        <v>248</v>
      </c>
      <c r="F11" s="142" t="s">
        <v>249</v>
      </c>
      <c r="H11" s="142" t="s">
        <v>250</v>
      </c>
      <c r="O11" s="142" t="s">
        <v>251</v>
      </c>
      <c r="X11" s="209" t="s">
        <v>96</v>
      </c>
      <c r="AA11" s="180" t="s">
        <v>252</v>
      </c>
      <c r="AB11" s="198"/>
      <c r="AC11" s="181"/>
      <c r="AD11" s="180"/>
      <c r="AE11" s="198" t="s">
        <v>253</v>
      </c>
      <c r="AF11" s="181"/>
      <c r="AG11" s="180"/>
      <c r="AH11" s="198"/>
      <c r="AI11" s="181"/>
      <c r="AJ11" s="151" t="s">
        <v>240</v>
      </c>
      <c r="AK11" s="153"/>
      <c r="AL11" s="171" t="s">
        <v>202</v>
      </c>
      <c r="AM11" s="171"/>
      <c r="AN11" s="172"/>
      <c r="AO11" s="172"/>
      <c r="AP11" s="172"/>
      <c r="BA11" s="142" t="s">
        <v>183</v>
      </c>
    </row>
    <row r="12" spans="1:54" ht="14.25" customHeight="1">
      <c r="A12" s="206"/>
      <c r="B12" s="207"/>
      <c r="C12" s="166"/>
      <c r="D12" s="208"/>
      <c r="F12" s="142" t="s">
        <v>254</v>
      </c>
      <c r="X12" s="210" t="s">
        <v>96</v>
      </c>
      <c r="AA12" s="180" t="s">
        <v>255</v>
      </c>
      <c r="AB12" s="198"/>
      <c r="AC12" s="181"/>
      <c r="AD12" s="180"/>
      <c r="AE12" s="198" t="s">
        <v>234</v>
      </c>
      <c r="AF12" s="181"/>
      <c r="AG12" s="180"/>
      <c r="AH12" s="198"/>
      <c r="AI12" s="181"/>
      <c r="AJ12" s="151" t="s">
        <v>256</v>
      </c>
      <c r="AK12" s="153"/>
      <c r="AL12" s="211" t="s">
        <v>257</v>
      </c>
      <c r="AM12" s="212"/>
      <c r="AN12" s="172"/>
      <c r="AO12" s="172"/>
      <c r="AP12" s="172"/>
    </row>
    <row r="13" spans="1:54">
      <c r="A13" s="206"/>
      <c r="B13" s="207"/>
      <c r="C13" s="166"/>
      <c r="D13" s="208"/>
      <c r="X13" s="210"/>
      <c r="AA13" s="180" t="s">
        <v>258</v>
      </c>
      <c r="AB13" s="198"/>
      <c r="AC13" s="181"/>
      <c r="AD13" s="180"/>
      <c r="AE13" s="198" t="s">
        <v>205</v>
      </c>
      <c r="AF13" s="181"/>
      <c r="AG13" s="180"/>
      <c r="AH13" s="198"/>
      <c r="AI13" s="181"/>
      <c r="AJ13" s="151" t="s">
        <v>259</v>
      </c>
      <c r="AK13" s="153"/>
      <c r="AL13" s="211"/>
      <c r="AM13" s="212"/>
      <c r="AN13" s="172"/>
      <c r="AO13" s="172"/>
      <c r="AP13" s="172"/>
      <c r="AR13" s="213" t="s">
        <v>260</v>
      </c>
      <c r="AS13" s="213"/>
      <c r="AT13" s="213"/>
      <c r="AU13" s="213"/>
      <c r="AV13" s="213"/>
      <c r="AW13" s="213"/>
      <c r="AX13" s="213"/>
      <c r="AY13" s="213"/>
      <c r="AZ13" s="213"/>
      <c r="BA13" s="213"/>
      <c r="BB13" s="213"/>
    </row>
    <row r="14" spans="1:54" ht="14.25" customHeight="1">
      <c r="A14" s="206"/>
      <c r="B14" s="207"/>
      <c r="C14" s="166"/>
      <c r="F14" s="208" t="s">
        <v>261</v>
      </c>
      <c r="G14" s="208"/>
      <c r="H14" s="208"/>
      <c r="J14" s="208" t="s">
        <v>262</v>
      </c>
      <c r="K14" s="208"/>
      <c r="L14" s="208"/>
      <c r="N14" s="208" t="s">
        <v>263</v>
      </c>
      <c r="O14" s="208"/>
      <c r="Q14" s="214" t="s">
        <v>264</v>
      </c>
      <c r="R14" s="214"/>
      <c r="S14" s="214"/>
      <c r="X14" s="215" t="s">
        <v>63</v>
      </c>
      <c r="AA14" s="180" t="s">
        <v>265</v>
      </c>
      <c r="AB14" s="198"/>
      <c r="AC14" s="181"/>
      <c r="AD14" s="180"/>
      <c r="AE14" s="198" t="s">
        <v>245</v>
      </c>
      <c r="AF14" s="181"/>
      <c r="AG14" s="180"/>
      <c r="AH14" s="198"/>
      <c r="AI14" s="181"/>
      <c r="AJ14" s="151" t="s">
        <v>266</v>
      </c>
      <c r="AK14" s="153"/>
      <c r="AL14" s="211"/>
      <c r="AM14" s="212"/>
      <c r="AN14" s="172"/>
      <c r="AO14" s="172"/>
      <c r="AP14" s="172"/>
      <c r="AR14" s="213"/>
      <c r="AS14" s="213"/>
      <c r="AT14" s="213"/>
      <c r="AU14" s="213"/>
      <c r="AV14" s="213"/>
      <c r="AW14" s="213"/>
      <c r="AX14" s="213"/>
      <c r="AY14" s="213"/>
      <c r="AZ14" s="213"/>
      <c r="BA14" s="213"/>
      <c r="BB14" s="213"/>
    </row>
    <row r="15" spans="1:54" ht="14.25" customHeight="1">
      <c r="A15" s="206"/>
      <c r="B15" s="207"/>
      <c r="C15" s="166"/>
      <c r="D15" s="208" t="s">
        <v>267</v>
      </c>
      <c r="F15" s="208"/>
      <c r="G15" s="208"/>
      <c r="H15" s="208"/>
      <c r="J15" s="208"/>
      <c r="K15" s="208"/>
      <c r="L15" s="208"/>
      <c r="N15" s="208"/>
      <c r="O15" s="208"/>
      <c r="X15" s="215"/>
      <c r="AA15" s="180" t="s">
        <v>268</v>
      </c>
      <c r="AB15" s="198"/>
      <c r="AC15" s="181"/>
      <c r="AD15" s="180"/>
      <c r="AE15" s="198" t="s">
        <v>253</v>
      </c>
      <c r="AF15" s="181"/>
      <c r="AG15" s="180"/>
      <c r="AH15" s="198"/>
      <c r="AI15" s="181"/>
      <c r="AJ15" s="151" t="s">
        <v>269</v>
      </c>
      <c r="AK15" s="153"/>
      <c r="AL15" s="216"/>
      <c r="AM15" s="217"/>
      <c r="AN15" s="172"/>
      <c r="AO15" s="172"/>
      <c r="AP15" s="172"/>
      <c r="AR15" s="213"/>
      <c r="AS15" s="213"/>
      <c r="AT15" s="213"/>
      <c r="AU15" s="213"/>
      <c r="AV15" s="213"/>
      <c r="AW15" s="213"/>
      <c r="AX15" s="213"/>
      <c r="AY15" s="213"/>
      <c r="AZ15" s="213"/>
      <c r="BA15" s="213"/>
      <c r="BB15" s="213"/>
    </row>
    <row r="16" spans="1:54">
      <c r="A16" s="206"/>
      <c r="B16" s="207"/>
      <c r="C16" s="166"/>
      <c r="D16" s="208"/>
      <c r="Q16" s="214" t="s">
        <v>270</v>
      </c>
      <c r="R16" s="214"/>
      <c r="S16" s="214"/>
      <c r="X16" s="215"/>
    </row>
    <row r="17" spans="1:31" ht="14.25" customHeight="1">
      <c r="A17" s="206"/>
      <c r="B17" s="207"/>
      <c r="C17" s="166"/>
      <c r="K17" s="218" t="s">
        <v>271</v>
      </c>
      <c r="L17" s="218"/>
      <c r="M17" s="218"/>
      <c r="X17" s="215"/>
    </row>
    <row r="18" spans="1:31" ht="14.25" customHeight="1">
      <c r="A18" s="206"/>
      <c r="B18" s="207"/>
      <c r="C18" s="166"/>
      <c r="D18" s="219" t="s">
        <v>272</v>
      </c>
      <c r="F18" s="219" t="s">
        <v>273</v>
      </c>
      <c r="G18" s="219"/>
      <c r="Q18" s="219" t="s">
        <v>274</v>
      </c>
      <c r="R18" s="219"/>
      <c r="S18" s="219"/>
      <c r="X18" s="215"/>
      <c r="Z18" s="220" t="s">
        <v>275</v>
      </c>
    </row>
    <row r="19" spans="1:31" ht="14.25" customHeight="1">
      <c r="A19" s="206"/>
      <c r="B19" s="207"/>
      <c r="C19" s="166"/>
      <c r="D19" s="219"/>
      <c r="F19" s="219"/>
      <c r="G19" s="219"/>
      <c r="I19" s="219" t="s">
        <v>276</v>
      </c>
      <c r="J19" s="219"/>
      <c r="K19" s="219"/>
      <c r="L19" s="219"/>
      <c r="N19" s="219" t="s">
        <v>277</v>
      </c>
      <c r="O19" s="219"/>
      <c r="Q19" s="219"/>
      <c r="R19" s="219"/>
      <c r="S19" s="219"/>
      <c r="U19" s="219" t="s">
        <v>278</v>
      </c>
      <c r="V19" s="219"/>
      <c r="X19" s="219" t="s">
        <v>36</v>
      </c>
      <c r="Z19" s="220"/>
    </row>
    <row r="20" spans="1:31">
      <c r="A20" s="206"/>
      <c r="B20" s="207"/>
      <c r="C20" s="166"/>
      <c r="D20" s="219"/>
      <c r="F20" s="219"/>
      <c r="G20" s="219"/>
      <c r="I20" s="219"/>
      <c r="J20" s="219"/>
      <c r="K20" s="219"/>
      <c r="L20" s="219"/>
      <c r="N20" s="219"/>
      <c r="O20" s="219"/>
      <c r="Q20" s="221" t="s">
        <v>279</v>
      </c>
      <c r="R20" s="221"/>
      <c r="S20" s="221"/>
      <c r="U20" s="219"/>
      <c r="V20" s="219"/>
      <c r="X20" s="219"/>
      <c r="Z20" s="220"/>
    </row>
    <row r="21" spans="1:31">
      <c r="A21" s="206"/>
      <c r="B21" s="207"/>
      <c r="C21" s="166"/>
      <c r="Q21" s="221" t="s">
        <v>280</v>
      </c>
      <c r="R21" s="221"/>
      <c r="S21" s="221"/>
      <c r="U21" s="219"/>
      <c r="V21" s="219"/>
      <c r="X21" s="219"/>
      <c r="Z21" s="220"/>
    </row>
    <row r="22" spans="1:31" ht="14.25" customHeight="1">
      <c r="A22" s="206"/>
      <c r="B22" s="207"/>
      <c r="C22" s="166"/>
      <c r="D22" s="218" t="s">
        <v>281</v>
      </c>
      <c r="F22" s="218" t="s">
        <v>282</v>
      </c>
      <c r="G22" s="218"/>
      <c r="I22" s="218" t="s">
        <v>283</v>
      </c>
      <c r="J22" s="218"/>
      <c r="K22" s="218"/>
      <c r="L22" s="218"/>
      <c r="Q22" s="221" t="s">
        <v>284</v>
      </c>
      <c r="R22" s="221"/>
      <c r="S22" s="221"/>
      <c r="U22" s="219"/>
      <c r="V22" s="219"/>
      <c r="X22" s="219"/>
      <c r="Z22" s="220"/>
    </row>
    <row r="23" spans="1:31" ht="14.25" customHeight="1">
      <c r="A23" s="206"/>
      <c r="B23" s="207"/>
      <c r="C23" s="166"/>
      <c r="D23" s="218"/>
      <c r="F23" s="218"/>
      <c r="G23" s="218"/>
      <c r="I23" s="218"/>
      <c r="J23" s="218"/>
      <c r="K23" s="218"/>
      <c r="L23" s="218"/>
      <c r="Q23" s="221" t="s">
        <v>285</v>
      </c>
      <c r="R23" s="221"/>
      <c r="S23" s="221"/>
      <c r="U23" s="219"/>
      <c r="V23" s="219"/>
      <c r="X23" s="219"/>
      <c r="Z23" s="220"/>
    </row>
    <row r="24" spans="1:31">
      <c r="A24" s="206"/>
      <c r="B24" s="207"/>
      <c r="C24" s="166"/>
      <c r="D24" s="218"/>
      <c r="F24" s="218"/>
      <c r="G24" s="218"/>
      <c r="I24" s="218"/>
      <c r="J24" s="218"/>
      <c r="K24" s="218"/>
      <c r="L24" s="218"/>
      <c r="Q24" s="221" t="s">
        <v>286</v>
      </c>
      <c r="R24" s="221"/>
      <c r="S24" s="221"/>
      <c r="U24" s="219"/>
      <c r="V24" s="219"/>
      <c r="X24" s="219"/>
      <c r="Z24" s="220"/>
    </row>
    <row r="25" spans="1:31">
      <c r="A25" s="206"/>
      <c r="B25" s="207"/>
      <c r="C25" s="166"/>
      <c r="X25" s="222" t="s">
        <v>35</v>
      </c>
      <c r="Z25" s="220"/>
    </row>
    <row r="26" spans="1:31" ht="14.25" customHeight="1">
      <c r="A26" s="206"/>
      <c r="B26" s="207"/>
      <c r="C26" s="166"/>
      <c r="E26" s="223" t="s">
        <v>287</v>
      </c>
      <c r="F26" s="223"/>
      <c r="G26" s="223"/>
      <c r="I26" s="222" t="s">
        <v>288</v>
      </c>
      <c r="J26" s="222"/>
      <c r="L26" s="223" t="s">
        <v>289</v>
      </c>
      <c r="M26" s="223"/>
      <c r="N26" s="223"/>
      <c r="P26" s="224" t="s">
        <v>290</v>
      </c>
      <c r="Q26" s="224"/>
      <c r="R26" s="224"/>
      <c r="X26" s="222"/>
      <c r="Z26" s="220"/>
    </row>
    <row r="27" spans="1:31">
      <c r="A27" s="206"/>
      <c r="B27" s="207"/>
      <c r="C27" s="166"/>
      <c r="I27" s="222"/>
      <c r="J27" s="222"/>
      <c r="L27" s="223"/>
      <c r="M27" s="223"/>
      <c r="N27" s="223"/>
      <c r="X27" s="222"/>
      <c r="Z27" s="220"/>
    </row>
    <row r="28" spans="1:31">
      <c r="A28" s="206"/>
      <c r="B28" s="207"/>
      <c r="C28" s="166"/>
      <c r="D28" s="224" t="s">
        <v>291</v>
      </c>
      <c r="E28" s="224"/>
      <c r="I28" s="222"/>
      <c r="J28" s="222"/>
    </row>
    <row r="29" spans="1:31">
      <c r="A29" s="206"/>
      <c r="B29" s="207"/>
      <c r="C29" s="166"/>
      <c r="Q29" s="225" t="s">
        <v>292</v>
      </c>
      <c r="R29" s="225"/>
      <c r="S29" s="225"/>
      <c r="T29" s="225"/>
      <c r="U29" s="225"/>
      <c r="V29" s="225"/>
      <c r="W29" s="225"/>
      <c r="X29" s="225"/>
      <c r="Y29" s="225"/>
      <c r="Z29" s="225"/>
      <c r="AA29" s="225" t="s">
        <v>180</v>
      </c>
      <c r="AB29" s="225"/>
      <c r="AC29" s="225"/>
      <c r="AD29" s="225"/>
      <c r="AE29" s="225"/>
    </row>
    <row r="30" spans="1:31">
      <c r="A30" s="226"/>
      <c r="B30" s="207"/>
      <c r="C30" s="166"/>
      <c r="D30" s="224" t="s">
        <v>293</v>
      </c>
      <c r="E30" s="224"/>
      <c r="P30" s="113" t="s">
        <v>294</v>
      </c>
      <c r="W30" s="113" t="s">
        <v>295</v>
      </c>
      <c r="AA30" s="224"/>
      <c r="AB30" s="224"/>
      <c r="AC30" s="224"/>
      <c r="AD30" s="224"/>
      <c r="AE30" s="224"/>
    </row>
    <row r="31" spans="1:31">
      <c r="A31" s="139" t="s">
        <v>296</v>
      </c>
      <c r="B31" s="166"/>
      <c r="C31" s="166"/>
    </row>
    <row r="32" spans="1:31">
      <c r="A32" s="139"/>
      <c r="B32" s="166"/>
      <c r="C32" s="166"/>
      <c r="O32" s="113" t="s">
        <v>268</v>
      </c>
      <c r="U32" s="113" t="s">
        <v>297</v>
      </c>
      <c r="W32" s="113" t="s">
        <v>297</v>
      </c>
      <c r="X32" s="113" t="s">
        <v>297</v>
      </c>
      <c r="AA32" s="224"/>
      <c r="AB32" s="224"/>
      <c r="AC32" s="224"/>
      <c r="AD32" s="224"/>
    </row>
    <row r="33" spans="1:31">
      <c r="A33" s="139"/>
      <c r="B33" s="166"/>
      <c r="C33" s="166"/>
      <c r="G33" s="113" t="s">
        <v>298</v>
      </c>
    </row>
    <row r="34" spans="1:31">
      <c r="A34" s="139"/>
      <c r="B34" s="166"/>
      <c r="C34" s="166"/>
      <c r="L34" s="113" t="s">
        <v>299</v>
      </c>
      <c r="S34" s="113" t="s">
        <v>52</v>
      </c>
      <c r="U34" s="113" t="s">
        <v>52</v>
      </c>
      <c r="W34" s="113" t="s">
        <v>52</v>
      </c>
      <c r="X34" s="113" t="s">
        <v>52</v>
      </c>
      <c r="Y34" s="113" t="s">
        <v>52</v>
      </c>
      <c r="AA34" s="224"/>
      <c r="AB34" s="224"/>
      <c r="AC34" s="224"/>
    </row>
    <row r="35" spans="1:31">
      <c r="A35" s="139"/>
      <c r="B35" s="166"/>
      <c r="C35" s="166"/>
    </row>
    <row r="36" spans="1:31">
      <c r="A36" s="139"/>
      <c r="B36" s="166"/>
      <c r="C36" s="166"/>
      <c r="I36" s="113" t="s">
        <v>300</v>
      </c>
      <c r="R36" s="113" t="s">
        <v>301</v>
      </c>
      <c r="S36" s="113" t="s">
        <v>301</v>
      </c>
      <c r="T36" s="113" t="s">
        <v>301</v>
      </c>
      <c r="U36" s="113" t="s">
        <v>301</v>
      </c>
      <c r="V36" s="113" t="s">
        <v>301</v>
      </c>
      <c r="W36" s="113" t="s">
        <v>301</v>
      </c>
      <c r="X36" s="113" t="s">
        <v>301</v>
      </c>
      <c r="Y36" s="113" t="s">
        <v>301</v>
      </c>
      <c r="Z36" s="113" t="s">
        <v>301</v>
      </c>
      <c r="AA36" s="224"/>
      <c r="AB36" s="224"/>
    </row>
    <row r="37" spans="1:31">
      <c r="A37" s="139"/>
      <c r="B37" s="166"/>
      <c r="C37" s="166"/>
    </row>
    <row r="38" spans="1:31">
      <c r="A38" s="139"/>
      <c r="B38" s="166"/>
      <c r="C38" s="166"/>
      <c r="D38" s="113" t="s">
        <v>302</v>
      </c>
      <c r="F38" s="113" t="s">
        <v>303</v>
      </c>
      <c r="N38" s="113" t="s">
        <v>304</v>
      </c>
      <c r="Q38" s="113" t="s">
        <v>22</v>
      </c>
      <c r="S38" s="113" t="s">
        <v>22</v>
      </c>
      <c r="U38" s="113" t="s">
        <v>22</v>
      </c>
      <c r="W38" s="113" t="s">
        <v>22</v>
      </c>
      <c r="X38" s="113" t="s">
        <v>22</v>
      </c>
      <c r="Y38" s="113" t="s">
        <v>22</v>
      </c>
      <c r="Z38" s="113" t="s">
        <v>22</v>
      </c>
      <c r="AA38" s="224"/>
    </row>
    <row r="39" spans="1:31">
      <c r="A39" s="139"/>
      <c r="B39" s="166"/>
      <c r="C39" s="166"/>
    </row>
    <row r="40" spans="1:31">
      <c r="A40" s="139"/>
      <c r="B40" s="166"/>
      <c r="C40" s="166"/>
      <c r="D40" s="113" t="s">
        <v>22</v>
      </c>
    </row>
    <row r="41" spans="1:31">
      <c r="A41" s="139"/>
      <c r="B41" s="166"/>
      <c r="C41" s="166"/>
      <c r="M41" s="142" t="s">
        <v>305</v>
      </c>
      <c r="R41" s="227" t="s">
        <v>306</v>
      </c>
      <c r="S41" s="227"/>
      <c r="T41" s="227"/>
      <c r="U41" s="227"/>
      <c r="V41" s="227"/>
      <c r="W41" s="227"/>
      <c r="X41" s="227"/>
      <c r="Y41" s="227"/>
      <c r="Z41" s="227"/>
      <c r="AA41" s="224"/>
      <c r="AB41" s="224"/>
      <c r="AC41" s="224"/>
      <c r="AD41" s="224"/>
      <c r="AE41" s="224"/>
    </row>
    <row r="42" spans="1:31">
      <c r="A42" s="139"/>
      <c r="B42" s="166"/>
      <c r="C42" s="166"/>
      <c r="F42" s="113" t="s">
        <v>237</v>
      </c>
      <c r="R42" s="227"/>
      <c r="S42" s="227"/>
      <c r="T42" s="227"/>
      <c r="U42" s="227"/>
      <c r="V42" s="227"/>
      <c r="W42" s="227"/>
      <c r="X42" s="227"/>
      <c r="Y42" s="227"/>
      <c r="Z42" s="227"/>
    </row>
    <row r="43" spans="1:31">
      <c r="A43" s="139"/>
      <c r="B43" s="166"/>
      <c r="C43" s="166"/>
      <c r="R43" s="228"/>
      <c r="S43" s="229" t="s">
        <v>244</v>
      </c>
      <c r="T43" s="229"/>
      <c r="U43" s="229"/>
      <c r="V43" s="229"/>
      <c r="W43" s="229"/>
      <c r="X43" s="229"/>
      <c r="Y43" s="229"/>
      <c r="Z43" s="228"/>
      <c r="AA43" s="224"/>
      <c r="AB43" s="224"/>
      <c r="AC43" s="224"/>
      <c r="AD43" s="224"/>
    </row>
    <row r="44" spans="1:31">
      <c r="A44" s="139"/>
      <c r="B44" s="166"/>
      <c r="C44" s="166"/>
      <c r="I44" s="113" t="s">
        <v>239</v>
      </c>
      <c r="N44" s="113" t="s">
        <v>307</v>
      </c>
      <c r="R44" s="228"/>
      <c r="S44" s="229"/>
      <c r="T44" s="229"/>
      <c r="U44" s="229"/>
      <c r="V44" s="229"/>
      <c r="W44" s="229"/>
      <c r="X44" s="229"/>
      <c r="Y44" s="229"/>
      <c r="Z44" s="228"/>
    </row>
    <row r="45" spans="1:31">
      <c r="A45" s="139"/>
      <c r="B45" s="166"/>
      <c r="C45" s="166"/>
      <c r="R45" s="228"/>
      <c r="S45" s="230"/>
      <c r="T45" s="231" t="s">
        <v>239</v>
      </c>
      <c r="U45" s="231"/>
      <c r="V45" s="231"/>
      <c r="W45" s="231"/>
      <c r="X45" s="231"/>
      <c r="Y45" s="230"/>
      <c r="Z45" s="228"/>
      <c r="AA45" s="224"/>
      <c r="AB45" s="224"/>
      <c r="AC45" s="224"/>
    </row>
    <row r="46" spans="1:31">
      <c r="A46" s="139"/>
      <c r="B46" s="166"/>
      <c r="C46" s="166"/>
      <c r="L46" s="113" t="s">
        <v>244</v>
      </c>
      <c r="R46" s="228"/>
      <c r="S46" s="230"/>
      <c r="T46" s="231"/>
      <c r="U46" s="231"/>
      <c r="V46" s="231"/>
      <c r="W46" s="231"/>
      <c r="X46" s="231"/>
      <c r="Y46" s="230"/>
      <c r="Z46" s="228"/>
    </row>
    <row r="47" spans="1:31">
      <c r="A47" s="139"/>
      <c r="B47" s="166"/>
      <c r="C47" s="166"/>
      <c r="G47" s="113" t="s">
        <v>308</v>
      </c>
      <c r="R47" s="228"/>
      <c r="S47" s="230"/>
      <c r="T47" s="232"/>
      <c r="U47" s="233" t="s">
        <v>237</v>
      </c>
      <c r="V47" s="233"/>
      <c r="W47" s="233"/>
      <c r="X47" s="232"/>
      <c r="Y47" s="230"/>
      <c r="Z47" s="228"/>
      <c r="AA47" s="224"/>
      <c r="AB47" s="224"/>
    </row>
    <row r="48" spans="1:31">
      <c r="A48" s="139"/>
      <c r="B48" s="166"/>
      <c r="C48" s="166"/>
      <c r="O48" s="113" t="s">
        <v>252</v>
      </c>
      <c r="R48" s="228"/>
      <c r="S48" s="230"/>
      <c r="T48" s="232"/>
      <c r="U48" s="233"/>
      <c r="V48" s="233"/>
      <c r="W48" s="233"/>
      <c r="X48" s="232"/>
      <c r="Y48" s="230"/>
      <c r="Z48" s="228"/>
    </row>
    <row r="49" spans="1:54">
      <c r="A49" s="139"/>
      <c r="B49" s="166"/>
      <c r="C49" s="166"/>
      <c r="R49" s="228"/>
      <c r="S49" s="230"/>
      <c r="T49" s="232"/>
      <c r="U49" s="234"/>
      <c r="V49" s="235" t="s">
        <v>55</v>
      </c>
      <c r="W49" s="234"/>
      <c r="X49" s="232"/>
      <c r="Y49" s="230"/>
      <c r="Z49" s="228"/>
      <c r="AA49" s="224"/>
    </row>
    <row r="50" spans="1:54">
      <c r="A50" s="139"/>
      <c r="B50" s="166"/>
      <c r="C50" s="166"/>
      <c r="R50" s="225" t="s">
        <v>309</v>
      </c>
      <c r="S50" s="225"/>
      <c r="T50" s="225"/>
      <c r="U50" s="225"/>
      <c r="V50" s="225"/>
      <c r="W50" s="225"/>
      <c r="X50" s="225"/>
      <c r="Y50" s="225"/>
      <c r="Z50" s="225"/>
      <c r="AA50" s="225" t="s">
        <v>180</v>
      </c>
      <c r="AB50" s="225"/>
      <c r="AC50" s="225"/>
      <c r="AD50" s="225"/>
      <c r="AE50" s="225"/>
    </row>
    <row r="51" spans="1:54">
      <c r="A51" s="139"/>
      <c r="B51" s="166"/>
      <c r="C51" s="166"/>
    </row>
    <row r="52" spans="1:54" s="240" customFormat="1" ht="14.25" customHeight="1">
      <c r="A52" s="139" t="s">
        <v>310</v>
      </c>
      <c r="B52" s="166"/>
      <c r="C52" s="166"/>
      <c r="D52" s="236"/>
      <c r="E52" s="237" t="s">
        <v>311</v>
      </c>
      <c r="F52" s="238"/>
      <c r="G52" s="239" t="s">
        <v>41</v>
      </c>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BB52" s="241"/>
    </row>
    <row r="53" spans="1:54">
      <c r="A53" s="139"/>
      <c r="B53" s="166"/>
      <c r="C53" s="166"/>
      <c r="D53" s="242" t="s">
        <v>312</v>
      </c>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row>
    <row r="54" spans="1:54" ht="14.25" customHeight="1">
      <c r="A54" s="139"/>
      <c r="B54" s="166"/>
      <c r="C54" s="166"/>
      <c r="D54" s="244"/>
      <c r="E54" s="245"/>
      <c r="F54" s="246"/>
      <c r="G54" s="247" t="s">
        <v>22</v>
      </c>
      <c r="H54" s="247"/>
      <c r="I54" s="247"/>
      <c r="J54" s="247"/>
      <c r="K54" s="247"/>
      <c r="L54" s="247"/>
      <c r="M54" s="247"/>
      <c r="N54" s="247" t="s">
        <v>313</v>
      </c>
      <c r="O54" s="247"/>
      <c r="P54" s="247"/>
      <c r="Q54" s="247"/>
      <c r="R54" s="247"/>
      <c r="S54" s="247"/>
      <c r="T54" s="247" t="s">
        <v>314</v>
      </c>
      <c r="U54" s="247"/>
      <c r="V54" s="247"/>
      <c r="W54" s="247"/>
      <c r="X54" s="247"/>
      <c r="Y54" s="248" t="s">
        <v>315</v>
      </c>
      <c r="Z54" s="249"/>
      <c r="AA54" s="249"/>
      <c r="AB54" s="249"/>
      <c r="AC54" s="250"/>
      <c r="AD54" s="248" t="s">
        <v>316</v>
      </c>
      <c r="AE54" s="249"/>
      <c r="AF54" s="249"/>
      <c r="AG54" s="249"/>
      <c r="AH54" s="250"/>
    </row>
    <row r="55" spans="1:54" ht="14.25" customHeight="1">
      <c r="A55" s="139"/>
      <c r="B55" s="166"/>
      <c r="C55" s="166"/>
      <c r="D55" s="244"/>
      <c r="E55" s="245"/>
      <c r="F55" s="246"/>
      <c r="G55" s="251" t="s">
        <v>317</v>
      </c>
      <c r="H55" s="251"/>
      <c r="I55" s="251"/>
      <c r="J55" s="251"/>
      <c r="K55" s="251"/>
      <c r="L55" s="251"/>
      <c r="M55" s="251"/>
      <c r="N55" s="251" t="s">
        <v>317</v>
      </c>
      <c r="O55" s="251"/>
      <c r="P55" s="251"/>
      <c r="Q55" s="251"/>
      <c r="R55" s="251"/>
      <c r="S55" s="251"/>
      <c r="T55" s="251" t="s">
        <v>317</v>
      </c>
      <c r="U55" s="251"/>
      <c r="V55" s="251"/>
      <c r="W55" s="251"/>
      <c r="X55" s="251"/>
      <c r="Y55" s="251" t="s">
        <v>317</v>
      </c>
      <c r="Z55" s="251"/>
      <c r="AA55" s="251"/>
      <c r="AB55" s="251"/>
      <c r="AC55" s="251"/>
      <c r="AD55" s="251" t="s">
        <v>317</v>
      </c>
      <c r="AE55" s="251"/>
      <c r="AF55" s="251"/>
      <c r="AG55" s="251"/>
      <c r="AH55" s="251"/>
    </row>
    <row r="56" spans="1:54" s="240" customFormat="1" ht="13.2">
      <c r="A56" s="139"/>
      <c r="B56" s="166"/>
      <c r="C56" s="166"/>
      <c r="D56" s="244"/>
      <c r="E56" s="245"/>
      <c r="F56" s="246"/>
      <c r="G56" s="252">
        <v>1</v>
      </c>
      <c r="H56" s="253" t="s">
        <v>318</v>
      </c>
      <c r="I56" s="252">
        <v>2</v>
      </c>
      <c r="J56" s="253" t="s">
        <v>318</v>
      </c>
      <c r="K56" s="252">
        <v>3</v>
      </c>
      <c r="L56" s="252">
        <v>4</v>
      </c>
      <c r="M56" s="252">
        <v>5</v>
      </c>
      <c r="N56" s="252">
        <v>1</v>
      </c>
      <c r="O56" s="253" t="s">
        <v>318</v>
      </c>
      <c r="P56" s="252">
        <v>2</v>
      </c>
      <c r="Q56" s="252">
        <v>3</v>
      </c>
      <c r="R56" s="252">
        <v>4</v>
      </c>
      <c r="S56" s="252">
        <v>5</v>
      </c>
      <c r="T56" s="252">
        <v>1</v>
      </c>
      <c r="U56" s="252">
        <v>2</v>
      </c>
      <c r="V56" s="252">
        <v>3</v>
      </c>
      <c r="W56" s="252">
        <v>4</v>
      </c>
      <c r="X56" s="252">
        <v>5</v>
      </c>
      <c r="Y56" s="252">
        <v>1</v>
      </c>
      <c r="Z56" s="252">
        <v>2</v>
      </c>
      <c r="AA56" s="252">
        <v>3</v>
      </c>
      <c r="AB56" s="252">
        <v>4</v>
      </c>
      <c r="AC56" s="252">
        <v>5</v>
      </c>
      <c r="AD56" s="252">
        <v>1</v>
      </c>
      <c r="AE56" s="252">
        <v>2</v>
      </c>
      <c r="AF56" s="252">
        <v>3</v>
      </c>
      <c r="AG56" s="252">
        <v>4</v>
      </c>
      <c r="AH56" s="252">
        <v>5</v>
      </c>
      <c r="BB56" s="241"/>
    </row>
    <row r="57" spans="1:54" s="240" customFormat="1" ht="10.199999999999999">
      <c r="A57" s="139"/>
      <c r="B57" s="166"/>
      <c r="C57" s="166"/>
      <c r="D57" s="254" t="s">
        <v>319</v>
      </c>
      <c r="E57" s="255" t="s">
        <v>320</v>
      </c>
      <c r="F57" s="256"/>
      <c r="G57" s="257" t="s">
        <v>321</v>
      </c>
      <c r="H57" s="258"/>
      <c r="I57" s="257" t="s">
        <v>321</v>
      </c>
      <c r="J57" s="257"/>
      <c r="K57" s="257" t="s">
        <v>322</v>
      </c>
      <c r="L57" s="257" t="s">
        <v>322</v>
      </c>
      <c r="M57" s="257" t="s">
        <v>323</v>
      </c>
      <c r="N57" s="257" t="s">
        <v>322</v>
      </c>
      <c r="O57" s="257"/>
      <c r="P57" s="259"/>
      <c r="Q57" s="259"/>
      <c r="R57" s="259"/>
      <c r="S57" s="259"/>
      <c r="T57" s="257" t="s">
        <v>322</v>
      </c>
      <c r="U57" s="259"/>
      <c r="V57" s="259"/>
      <c r="W57" s="259"/>
      <c r="X57" s="259"/>
      <c r="Y57" s="257" t="s">
        <v>322</v>
      </c>
      <c r="Z57" s="259"/>
      <c r="AA57" s="259"/>
      <c r="AB57" s="259"/>
      <c r="AC57" s="259"/>
      <c r="AD57" s="257" t="s">
        <v>322</v>
      </c>
      <c r="AE57" s="259"/>
      <c r="AF57" s="259"/>
      <c r="AG57" s="259"/>
      <c r="AH57" s="259"/>
      <c r="BB57" s="241"/>
    </row>
    <row r="58" spans="1:54" s="240" customFormat="1" ht="10.199999999999999">
      <c r="A58" s="139"/>
      <c r="B58" s="166"/>
      <c r="C58" s="166"/>
      <c r="D58" s="260"/>
      <c r="E58" s="255" t="s">
        <v>324</v>
      </c>
      <c r="F58" s="256"/>
      <c r="G58" s="261" t="s">
        <v>322</v>
      </c>
      <c r="H58" s="262"/>
      <c r="I58" s="261" t="s">
        <v>322</v>
      </c>
      <c r="J58" s="261"/>
      <c r="K58" s="261" t="s">
        <v>322</v>
      </c>
      <c r="L58" s="261" t="s">
        <v>325</v>
      </c>
      <c r="M58" s="261" t="s">
        <v>325</v>
      </c>
      <c r="N58" s="261" t="s">
        <v>322</v>
      </c>
      <c r="O58" s="261"/>
      <c r="P58" s="263"/>
      <c r="Q58" s="263"/>
      <c r="R58" s="263"/>
      <c r="S58" s="263"/>
      <c r="T58" s="261" t="s">
        <v>325</v>
      </c>
      <c r="U58" s="263"/>
      <c r="V58" s="263"/>
      <c r="W58" s="263"/>
      <c r="X58" s="263"/>
      <c r="Y58" s="261" t="s">
        <v>325</v>
      </c>
      <c r="Z58" s="263"/>
      <c r="AA58" s="263"/>
      <c r="AB58" s="263"/>
      <c r="AC58" s="263"/>
      <c r="AD58" s="261" t="s">
        <v>325</v>
      </c>
      <c r="AE58" s="263"/>
      <c r="AF58" s="263"/>
      <c r="AG58" s="263"/>
      <c r="AH58" s="263"/>
      <c r="BB58" s="241"/>
    </row>
    <row r="59" spans="1:54" s="240" customFormat="1" ht="10.199999999999999">
      <c r="A59" s="139"/>
      <c r="B59" s="166"/>
      <c r="C59" s="166"/>
      <c r="D59" s="260"/>
      <c r="E59" s="255" t="s">
        <v>326</v>
      </c>
      <c r="F59" s="256"/>
      <c r="G59" s="261" t="s">
        <v>327</v>
      </c>
      <c r="H59" s="262"/>
      <c r="I59" s="261" t="s">
        <v>321</v>
      </c>
      <c r="J59" s="261"/>
      <c r="K59" s="261" t="s">
        <v>322</v>
      </c>
      <c r="L59" s="261" t="s">
        <v>325</v>
      </c>
      <c r="M59" s="261" t="s">
        <v>323</v>
      </c>
      <c r="N59" s="261" t="s">
        <v>322</v>
      </c>
      <c r="O59" s="261"/>
      <c r="P59" s="263"/>
      <c r="Q59" s="263"/>
      <c r="R59" s="263"/>
      <c r="S59" s="263"/>
      <c r="T59" s="261" t="s">
        <v>325</v>
      </c>
      <c r="U59" s="263"/>
      <c r="V59" s="263"/>
      <c r="W59" s="263"/>
      <c r="X59" s="263"/>
      <c r="Y59" s="261" t="s">
        <v>323</v>
      </c>
      <c r="Z59" s="263"/>
      <c r="AA59" s="263"/>
      <c r="AB59" s="263"/>
      <c r="AC59" s="263"/>
      <c r="AD59" s="261" t="s">
        <v>323</v>
      </c>
      <c r="AE59" s="263"/>
      <c r="AF59" s="263"/>
      <c r="AG59" s="263"/>
      <c r="AH59" s="263"/>
      <c r="BB59" s="241"/>
    </row>
    <row r="60" spans="1:54" s="240" customFormat="1" ht="10.199999999999999">
      <c r="A60" s="139"/>
      <c r="B60" s="166"/>
      <c r="C60" s="166"/>
      <c r="D60" s="260"/>
      <c r="E60" s="255" t="s">
        <v>328</v>
      </c>
      <c r="F60" s="256"/>
      <c r="G60" s="261" t="s">
        <v>327</v>
      </c>
      <c r="H60" s="262"/>
      <c r="I60" s="261" t="s">
        <v>321</v>
      </c>
      <c r="J60" s="261"/>
      <c r="K60" s="261" t="s">
        <v>322</v>
      </c>
      <c r="L60" s="261" t="s">
        <v>322</v>
      </c>
      <c r="M60" s="261" t="s">
        <v>323</v>
      </c>
      <c r="N60" s="261" t="s">
        <v>322</v>
      </c>
      <c r="O60" s="261"/>
      <c r="P60" s="263"/>
      <c r="Q60" s="263"/>
      <c r="R60" s="263"/>
      <c r="S60" s="263"/>
      <c r="T60" s="261" t="s">
        <v>322</v>
      </c>
      <c r="U60" s="263"/>
      <c r="V60" s="263"/>
      <c r="W60" s="263"/>
      <c r="X60" s="263"/>
      <c r="Y60" s="261" t="s">
        <v>323</v>
      </c>
      <c r="Z60" s="263"/>
      <c r="AA60" s="263"/>
      <c r="AB60" s="263"/>
      <c r="AC60" s="263"/>
      <c r="AD60" s="261" t="s">
        <v>323</v>
      </c>
      <c r="AE60" s="263"/>
      <c r="AF60" s="263"/>
      <c r="AG60" s="263"/>
      <c r="AH60" s="263"/>
      <c r="BB60" s="241"/>
    </row>
    <row r="61" spans="1:54" s="240" customFormat="1" ht="10.199999999999999">
      <c r="A61" s="139"/>
      <c r="B61" s="166"/>
      <c r="C61" s="166"/>
      <c r="D61" s="264" t="s">
        <v>329</v>
      </c>
      <c r="E61" s="264"/>
      <c r="F61" s="264"/>
      <c r="G61" s="265"/>
      <c r="H61" s="266"/>
      <c r="I61" s="265"/>
      <c r="J61" s="265"/>
      <c r="K61" s="265"/>
      <c r="L61" s="265"/>
      <c r="M61" s="265"/>
      <c r="N61" s="265"/>
      <c r="O61" s="265"/>
      <c r="P61" s="264"/>
      <c r="Q61" s="264"/>
      <c r="R61" s="264"/>
      <c r="S61" s="264"/>
      <c r="T61" s="264"/>
      <c r="U61" s="264"/>
      <c r="V61" s="264"/>
      <c r="W61" s="264"/>
      <c r="X61" s="264"/>
      <c r="Y61" s="264"/>
      <c r="Z61" s="264"/>
      <c r="AA61" s="264"/>
      <c r="AB61" s="264"/>
      <c r="AC61" s="264"/>
      <c r="AD61" s="264"/>
      <c r="AE61" s="264"/>
      <c r="AF61" s="264"/>
      <c r="AG61" s="264"/>
      <c r="AH61" s="264"/>
      <c r="BB61" s="241"/>
    </row>
    <row r="62" spans="1:54" s="240" customFormat="1" ht="10.199999999999999">
      <c r="A62" s="139"/>
      <c r="B62" s="166"/>
      <c r="C62" s="166"/>
      <c r="D62" s="267" t="s">
        <v>330</v>
      </c>
      <c r="E62" s="267"/>
      <c r="F62" s="268"/>
      <c r="G62" s="268"/>
      <c r="H62" s="269"/>
      <c r="I62" s="268"/>
      <c r="J62" s="268"/>
      <c r="K62" s="268"/>
      <c r="L62" s="268"/>
      <c r="M62" s="268"/>
      <c r="N62" s="268"/>
      <c r="O62" s="268"/>
      <c r="P62" s="268"/>
      <c r="Q62" s="268"/>
      <c r="R62" s="268"/>
      <c r="S62" s="268"/>
      <c r="T62" s="268"/>
      <c r="U62" s="268"/>
      <c r="V62" s="268"/>
      <c r="W62" s="268"/>
      <c r="X62" s="268"/>
      <c r="Y62" s="268"/>
      <c r="Z62" s="268"/>
      <c r="AA62" s="268"/>
      <c r="AB62" s="268"/>
      <c r="AC62" s="268"/>
      <c r="AD62" s="268"/>
      <c r="AE62" s="268"/>
      <c r="AF62" s="268"/>
      <c r="AG62" s="268"/>
      <c r="AH62" s="268"/>
      <c r="BB62" s="241"/>
    </row>
    <row r="63" spans="1:54" s="240" customFormat="1" ht="14.25" customHeight="1">
      <c r="A63" s="139"/>
      <c r="B63" s="166"/>
      <c r="C63" s="166"/>
      <c r="D63" s="270" t="s">
        <v>331</v>
      </c>
      <c r="E63" s="271" t="s">
        <v>332</v>
      </c>
      <c r="F63" s="272"/>
      <c r="G63" s="273"/>
      <c r="H63" s="274"/>
      <c r="I63" s="273"/>
      <c r="J63" s="273"/>
      <c r="K63" s="273"/>
      <c r="L63" s="273"/>
      <c r="M63" s="273"/>
      <c r="N63" s="273"/>
      <c r="O63" s="273"/>
      <c r="P63" s="272"/>
      <c r="Q63" s="272"/>
      <c r="R63" s="272"/>
      <c r="S63" s="272"/>
      <c r="T63" s="272"/>
      <c r="U63" s="272"/>
      <c r="V63" s="272"/>
      <c r="W63" s="272"/>
      <c r="X63" s="272"/>
      <c r="Y63" s="272"/>
      <c r="Z63" s="272"/>
      <c r="AA63" s="272"/>
      <c r="AB63" s="272"/>
      <c r="AC63" s="272"/>
      <c r="AD63" s="272"/>
      <c r="AE63" s="272"/>
      <c r="AF63" s="272"/>
      <c r="AG63" s="272"/>
      <c r="AH63" s="272"/>
      <c r="BB63" s="241"/>
    </row>
    <row r="64" spans="1:54" ht="14.25" customHeight="1">
      <c r="A64" s="139"/>
      <c r="B64" s="166"/>
      <c r="C64" s="166"/>
      <c r="D64" s="275"/>
      <c r="E64" s="276"/>
      <c r="F64" s="272"/>
      <c r="G64" s="247" t="s">
        <v>22</v>
      </c>
      <c r="H64" s="247"/>
      <c r="I64" s="247"/>
      <c r="J64" s="247"/>
      <c r="K64" s="247"/>
      <c r="L64" s="247"/>
      <c r="M64" s="247"/>
      <c r="N64" s="247" t="s">
        <v>237</v>
      </c>
      <c r="O64" s="247"/>
      <c r="P64" s="247"/>
      <c r="Q64" s="247"/>
      <c r="R64" s="247"/>
      <c r="S64" s="247"/>
      <c r="T64" s="247" t="s">
        <v>333</v>
      </c>
      <c r="U64" s="247"/>
      <c r="V64" s="247"/>
      <c r="W64" s="247"/>
      <c r="X64" s="247"/>
      <c r="Y64" s="248" t="s">
        <v>244</v>
      </c>
      <c r="Z64" s="249"/>
      <c r="AA64" s="249"/>
      <c r="AB64" s="249"/>
      <c r="AC64" s="250"/>
      <c r="AD64" s="248" t="s">
        <v>252</v>
      </c>
      <c r="AE64" s="249"/>
      <c r="AF64" s="249"/>
      <c r="AG64" s="249"/>
      <c r="AH64" s="250"/>
    </row>
    <row r="65" spans="1:54" ht="14.25" customHeight="1">
      <c r="A65" s="139"/>
      <c r="B65" s="166"/>
      <c r="C65" s="166"/>
      <c r="D65" s="275"/>
      <c r="E65" s="276"/>
      <c r="F65" s="272"/>
      <c r="G65" s="251" t="s">
        <v>317</v>
      </c>
      <c r="H65" s="251"/>
      <c r="I65" s="251"/>
      <c r="J65" s="251"/>
      <c r="K65" s="251"/>
      <c r="L65" s="251"/>
      <c r="M65" s="251"/>
      <c r="N65" s="251" t="s">
        <v>317</v>
      </c>
      <c r="O65" s="251"/>
      <c r="P65" s="251"/>
      <c r="Q65" s="251"/>
      <c r="R65" s="251"/>
      <c r="S65" s="251"/>
      <c r="T65" s="251" t="s">
        <v>317</v>
      </c>
      <c r="U65" s="251"/>
      <c r="V65" s="251"/>
      <c r="W65" s="251"/>
      <c r="X65" s="251"/>
      <c r="Y65" s="251" t="s">
        <v>317</v>
      </c>
      <c r="Z65" s="251"/>
      <c r="AA65" s="251"/>
      <c r="AB65" s="251"/>
      <c r="AC65" s="251"/>
      <c r="AD65" s="251" t="s">
        <v>317</v>
      </c>
      <c r="AE65" s="251"/>
      <c r="AF65" s="251"/>
      <c r="AG65" s="251"/>
      <c r="AH65" s="251"/>
    </row>
    <row r="66" spans="1:54" s="240" customFormat="1" ht="10.199999999999999">
      <c r="A66" s="139"/>
      <c r="B66" s="166"/>
      <c r="C66" s="166"/>
      <c r="D66" s="275"/>
      <c r="E66" s="276"/>
      <c r="F66" s="272"/>
      <c r="G66" s="252">
        <v>1</v>
      </c>
      <c r="H66" s="253" t="s">
        <v>318</v>
      </c>
      <c r="I66" s="252">
        <v>2</v>
      </c>
      <c r="J66" s="253" t="s">
        <v>318</v>
      </c>
      <c r="K66" s="252">
        <v>3</v>
      </c>
      <c r="L66" s="252">
        <v>4</v>
      </c>
      <c r="M66" s="252">
        <v>5</v>
      </c>
      <c r="N66" s="252">
        <v>1</v>
      </c>
      <c r="O66" s="253" t="s">
        <v>318</v>
      </c>
      <c r="P66" s="252">
        <v>2</v>
      </c>
      <c r="Q66" s="252">
        <v>3</v>
      </c>
      <c r="R66" s="252">
        <v>4</v>
      </c>
      <c r="S66" s="252">
        <v>5</v>
      </c>
      <c r="T66" s="252">
        <v>1</v>
      </c>
      <c r="U66" s="252">
        <v>2</v>
      </c>
      <c r="V66" s="252">
        <v>3</v>
      </c>
      <c r="W66" s="252">
        <v>4</v>
      </c>
      <c r="X66" s="252">
        <v>5</v>
      </c>
      <c r="Y66" s="252">
        <v>1</v>
      </c>
      <c r="Z66" s="252">
        <v>2</v>
      </c>
      <c r="AA66" s="252">
        <v>3</v>
      </c>
      <c r="AB66" s="252">
        <v>4</v>
      </c>
      <c r="AC66" s="252">
        <v>5</v>
      </c>
      <c r="AD66" s="252">
        <v>1</v>
      </c>
      <c r="AE66" s="252">
        <v>2</v>
      </c>
      <c r="AF66" s="252">
        <v>3</v>
      </c>
      <c r="AG66" s="252">
        <v>4</v>
      </c>
      <c r="AH66" s="252">
        <v>5</v>
      </c>
      <c r="BB66" s="241"/>
    </row>
    <row r="67" spans="1:54" s="240" customFormat="1" ht="11.25" customHeight="1">
      <c r="A67" s="139"/>
      <c r="B67" s="166"/>
      <c r="C67" s="166"/>
      <c r="D67" s="275"/>
      <c r="E67" s="276" t="s">
        <v>334</v>
      </c>
      <c r="F67" s="272"/>
      <c r="G67" s="273"/>
      <c r="H67" s="274"/>
      <c r="I67" s="273"/>
      <c r="J67" s="273"/>
      <c r="K67" s="273"/>
      <c r="L67" s="273"/>
      <c r="M67" s="273"/>
      <c r="N67" s="273"/>
      <c r="O67" s="273"/>
      <c r="P67" s="272"/>
      <c r="Q67" s="272"/>
      <c r="R67" s="272"/>
      <c r="S67" s="272"/>
      <c r="T67" s="272"/>
      <c r="U67" s="272"/>
      <c r="V67" s="272"/>
      <c r="W67" s="272"/>
      <c r="X67" s="272"/>
      <c r="Y67" s="272"/>
      <c r="Z67" s="272"/>
      <c r="AA67" s="272"/>
      <c r="AB67" s="272"/>
      <c r="AC67" s="272"/>
      <c r="AD67" s="272"/>
      <c r="AE67" s="272"/>
      <c r="AF67" s="272"/>
      <c r="AG67" s="272"/>
      <c r="AH67" s="272"/>
      <c r="BB67" s="241"/>
    </row>
    <row r="68" spans="1:54" s="240" customFormat="1" ht="11.25" customHeight="1">
      <c r="A68" s="139"/>
      <c r="B68" s="166"/>
      <c r="C68" s="166"/>
      <c r="D68" s="275"/>
      <c r="E68" s="255" t="s">
        <v>335</v>
      </c>
      <c r="F68" s="256"/>
      <c r="G68" s="277" t="s">
        <v>336</v>
      </c>
      <c r="H68" s="278"/>
      <c r="I68" s="257" t="s">
        <v>337</v>
      </c>
      <c r="J68" s="278"/>
      <c r="K68" s="277" t="s">
        <v>337</v>
      </c>
      <c r="L68" s="277" t="s">
        <v>338</v>
      </c>
      <c r="M68" s="279" t="s">
        <v>338</v>
      </c>
      <c r="N68" s="277" t="s">
        <v>337</v>
      </c>
      <c r="O68" s="280"/>
      <c r="P68" s="277" t="s">
        <v>337</v>
      </c>
      <c r="Q68" s="277" t="s">
        <v>337</v>
      </c>
      <c r="R68" s="277" t="s">
        <v>337</v>
      </c>
      <c r="S68" s="277" t="s">
        <v>337</v>
      </c>
      <c r="T68" s="277" t="s">
        <v>338</v>
      </c>
      <c r="U68" s="277" t="s">
        <v>338</v>
      </c>
      <c r="V68" s="277" t="s">
        <v>338</v>
      </c>
      <c r="W68" s="277" t="s">
        <v>338</v>
      </c>
      <c r="X68" s="277" t="s">
        <v>338</v>
      </c>
      <c r="Y68" s="279" t="s">
        <v>338</v>
      </c>
      <c r="Z68" s="279" t="s">
        <v>338</v>
      </c>
      <c r="AA68" s="279" t="s">
        <v>338</v>
      </c>
      <c r="AB68" s="279" t="s">
        <v>338</v>
      </c>
      <c r="AC68" s="279" t="s">
        <v>338</v>
      </c>
      <c r="AD68" s="281"/>
      <c r="AE68" s="281"/>
      <c r="AF68" s="281"/>
      <c r="AG68" s="281"/>
      <c r="AH68" s="281"/>
      <c r="BB68" s="241"/>
    </row>
    <row r="69" spans="1:54" s="240" customFormat="1" ht="10.199999999999999">
      <c r="A69" s="139"/>
      <c r="B69" s="166"/>
      <c r="C69" s="166"/>
      <c r="D69" s="275"/>
      <c r="E69" s="255" t="s">
        <v>339</v>
      </c>
      <c r="F69" s="256"/>
      <c r="G69" s="257" t="s">
        <v>321</v>
      </c>
      <c r="H69" s="278"/>
      <c r="I69" s="257" t="s">
        <v>322</v>
      </c>
      <c r="J69" s="278"/>
      <c r="K69" s="257" t="s">
        <v>325</v>
      </c>
      <c r="L69" s="257" t="s">
        <v>325</v>
      </c>
      <c r="M69" s="282" t="s">
        <v>323</v>
      </c>
      <c r="N69" s="257" t="s">
        <v>325</v>
      </c>
      <c r="O69" s="280"/>
      <c r="P69" s="257" t="s">
        <v>325</v>
      </c>
      <c r="Q69" s="257" t="s">
        <v>325</v>
      </c>
      <c r="R69" s="257" t="s">
        <v>325</v>
      </c>
      <c r="S69" s="257" t="s">
        <v>325</v>
      </c>
      <c r="T69" s="257" t="s">
        <v>325</v>
      </c>
      <c r="U69" s="257" t="s">
        <v>325</v>
      </c>
      <c r="V69" s="257" t="s">
        <v>325</v>
      </c>
      <c r="W69" s="257" t="s">
        <v>325</v>
      </c>
      <c r="X69" s="257" t="s">
        <v>325</v>
      </c>
      <c r="Y69" s="282" t="s">
        <v>323</v>
      </c>
      <c r="Z69" s="282" t="s">
        <v>323</v>
      </c>
      <c r="AA69" s="282" t="s">
        <v>323</v>
      </c>
      <c r="AB69" s="282" t="s">
        <v>323</v>
      </c>
      <c r="AC69" s="282" t="s">
        <v>323</v>
      </c>
      <c r="AD69" s="259"/>
      <c r="AE69" s="259"/>
      <c r="AF69" s="259"/>
      <c r="AG69" s="259"/>
      <c r="AH69" s="259"/>
      <c r="BB69" s="241"/>
    </row>
    <row r="70" spans="1:54" s="240" customFormat="1" ht="10.199999999999999">
      <c r="A70" s="139"/>
      <c r="B70" s="166"/>
      <c r="C70" s="166"/>
      <c r="D70" s="275"/>
      <c r="E70" s="255" t="s">
        <v>340</v>
      </c>
      <c r="F70" s="256"/>
      <c r="G70" s="273"/>
      <c r="H70" s="278"/>
      <c r="I70" s="273"/>
      <c r="J70" s="278"/>
      <c r="K70" s="273"/>
      <c r="L70" s="273"/>
      <c r="M70" s="273"/>
      <c r="N70" s="273"/>
      <c r="O70" s="280"/>
      <c r="P70" s="273"/>
      <c r="Q70" s="273"/>
      <c r="R70" s="273"/>
      <c r="S70" s="273"/>
      <c r="T70" s="273"/>
      <c r="U70" s="273"/>
      <c r="V70" s="273"/>
      <c r="W70" s="273"/>
      <c r="X70" s="273"/>
      <c r="Y70" s="273"/>
      <c r="Z70" s="273"/>
      <c r="AA70" s="273"/>
      <c r="AB70" s="273"/>
      <c r="AC70" s="273"/>
      <c r="AD70" s="272"/>
      <c r="AE70" s="272"/>
      <c r="AF70" s="272"/>
      <c r="AG70" s="272"/>
      <c r="AH70" s="272"/>
      <c r="BB70" s="241"/>
    </row>
    <row r="71" spans="1:54" s="240" customFormat="1" ht="10.199999999999999">
      <c r="A71" s="139"/>
      <c r="B71" s="166"/>
      <c r="C71" s="166"/>
      <c r="D71" s="275"/>
      <c r="E71" s="255" t="s">
        <v>341</v>
      </c>
      <c r="F71" s="256"/>
      <c r="G71" s="257" t="s">
        <v>322</v>
      </c>
      <c r="H71" s="278"/>
      <c r="I71" s="257" t="s">
        <v>322</v>
      </c>
      <c r="J71" s="278"/>
      <c r="K71" s="257" t="s">
        <v>322</v>
      </c>
      <c r="L71" s="257" t="s">
        <v>325</v>
      </c>
      <c r="M71" s="282" t="s">
        <v>325</v>
      </c>
      <c r="N71" s="257" t="s">
        <v>322</v>
      </c>
      <c r="O71" s="280"/>
      <c r="P71" s="257" t="s">
        <v>322</v>
      </c>
      <c r="Q71" s="257" t="s">
        <v>322</v>
      </c>
      <c r="R71" s="257" t="s">
        <v>322</v>
      </c>
      <c r="S71" s="257" t="s">
        <v>322</v>
      </c>
      <c r="T71" s="257" t="s">
        <v>325</v>
      </c>
      <c r="U71" s="257" t="s">
        <v>325</v>
      </c>
      <c r="V71" s="257" t="s">
        <v>325</v>
      </c>
      <c r="W71" s="257" t="s">
        <v>325</v>
      </c>
      <c r="X71" s="257" t="s">
        <v>325</v>
      </c>
      <c r="Y71" s="282" t="s">
        <v>325</v>
      </c>
      <c r="Z71" s="282" t="s">
        <v>325</v>
      </c>
      <c r="AA71" s="282" t="s">
        <v>325</v>
      </c>
      <c r="AB71" s="282" t="s">
        <v>325</v>
      </c>
      <c r="AC71" s="282" t="s">
        <v>325</v>
      </c>
      <c r="AD71" s="259"/>
      <c r="AE71" s="259"/>
      <c r="AF71" s="259"/>
      <c r="AG71" s="259"/>
      <c r="AH71" s="259"/>
      <c r="BB71" s="241"/>
    </row>
    <row r="72" spans="1:54" s="240" customFormat="1" ht="10.199999999999999">
      <c r="A72" s="139"/>
      <c r="B72" s="166"/>
      <c r="C72" s="166"/>
      <c r="D72" s="275"/>
      <c r="E72" s="255" t="s">
        <v>342</v>
      </c>
      <c r="F72" s="256"/>
      <c r="G72" s="257" t="s">
        <v>322</v>
      </c>
      <c r="H72" s="278"/>
      <c r="I72" s="257" t="s">
        <v>322</v>
      </c>
      <c r="J72" s="278"/>
      <c r="K72" s="257" t="s">
        <v>322</v>
      </c>
      <c r="L72" s="257" t="s">
        <v>322</v>
      </c>
      <c r="M72" s="282" t="s">
        <v>322</v>
      </c>
      <c r="N72" s="257" t="s">
        <v>322</v>
      </c>
      <c r="O72" s="280"/>
      <c r="P72" s="257" t="s">
        <v>322</v>
      </c>
      <c r="Q72" s="257" t="s">
        <v>322</v>
      </c>
      <c r="R72" s="257" t="s">
        <v>322</v>
      </c>
      <c r="S72" s="257" t="s">
        <v>322</v>
      </c>
      <c r="T72" s="257" t="s">
        <v>322</v>
      </c>
      <c r="U72" s="257" t="s">
        <v>322</v>
      </c>
      <c r="V72" s="257" t="s">
        <v>322</v>
      </c>
      <c r="W72" s="257" t="s">
        <v>322</v>
      </c>
      <c r="X72" s="257" t="s">
        <v>322</v>
      </c>
      <c r="Y72" s="282" t="s">
        <v>322</v>
      </c>
      <c r="Z72" s="282" t="s">
        <v>322</v>
      </c>
      <c r="AA72" s="282" t="s">
        <v>322</v>
      </c>
      <c r="AB72" s="282" t="s">
        <v>322</v>
      </c>
      <c r="AC72" s="282" t="s">
        <v>322</v>
      </c>
      <c r="AD72" s="259"/>
      <c r="AE72" s="259"/>
      <c r="AF72" s="259"/>
      <c r="AG72" s="259"/>
      <c r="AH72" s="259"/>
      <c r="BB72" s="241"/>
    </row>
    <row r="73" spans="1:54" s="240" customFormat="1" ht="10.199999999999999">
      <c r="A73" s="139"/>
      <c r="B73" s="166"/>
      <c r="C73" s="166"/>
      <c r="D73" s="275"/>
      <c r="E73" s="276" t="s">
        <v>343</v>
      </c>
      <c r="F73" s="272"/>
      <c r="G73" s="273"/>
      <c r="H73" s="278"/>
      <c r="I73" s="273"/>
      <c r="J73" s="278"/>
      <c r="K73" s="273"/>
      <c r="L73" s="273"/>
      <c r="M73" s="273"/>
      <c r="N73" s="273"/>
      <c r="O73" s="280"/>
      <c r="P73" s="273"/>
      <c r="Q73" s="273"/>
      <c r="R73" s="273"/>
      <c r="S73" s="273"/>
      <c r="T73" s="273"/>
      <c r="U73" s="273"/>
      <c r="V73" s="273"/>
      <c r="W73" s="273"/>
      <c r="X73" s="273"/>
      <c r="Y73" s="273"/>
      <c r="Z73" s="273"/>
      <c r="AA73" s="273"/>
      <c r="AB73" s="273"/>
      <c r="AC73" s="273"/>
      <c r="AD73" s="272"/>
      <c r="AE73" s="272"/>
      <c r="AF73" s="272"/>
      <c r="AG73" s="272"/>
      <c r="AH73" s="272"/>
      <c r="BB73" s="241"/>
    </row>
    <row r="74" spans="1:54" s="240" customFormat="1" ht="10.199999999999999">
      <c r="A74" s="139"/>
      <c r="B74" s="166"/>
      <c r="C74" s="166"/>
      <c r="D74" s="275"/>
      <c r="E74" s="255" t="s">
        <v>344</v>
      </c>
      <c r="F74" s="256"/>
      <c r="G74" s="283" t="s">
        <v>322</v>
      </c>
      <c r="H74" s="278">
        <v>0</v>
      </c>
      <c r="I74" s="283" t="s">
        <v>322</v>
      </c>
      <c r="J74" s="278">
        <v>0</v>
      </c>
      <c r="K74" s="283" t="s">
        <v>322</v>
      </c>
      <c r="L74" s="283" t="s">
        <v>322</v>
      </c>
      <c r="M74" s="284" t="s">
        <v>322</v>
      </c>
      <c r="N74" s="283" t="s">
        <v>322</v>
      </c>
      <c r="O74" s="280"/>
      <c r="P74" s="283" t="s">
        <v>322</v>
      </c>
      <c r="Q74" s="283" t="s">
        <v>322</v>
      </c>
      <c r="R74" s="283" t="s">
        <v>322</v>
      </c>
      <c r="S74" s="283" t="s">
        <v>322</v>
      </c>
      <c r="T74" s="283" t="s">
        <v>322</v>
      </c>
      <c r="U74" s="283" t="s">
        <v>322</v>
      </c>
      <c r="V74" s="283" t="s">
        <v>322</v>
      </c>
      <c r="W74" s="283" t="s">
        <v>322</v>
      </c>
      <c r="X74" s="283" t="s">
        <v>322</v>
      </c>
      <c r="Y74" s="284" t="s">
        <v>322</v>
      </c>
      <c r="Z74" s="284" t="s">
        <v>322</v>
      </c>
      <c r="AA74" s="284" t="s">
        <v>322</v>
      </c>
      <c r="AB74" s="284" t="s">
        <v>322</v>
      </c>
      <c r="AC74" s="284" t="s">
        <v>322</v>
      </c>
      <c r="AD74" s="285"/>
      <c r="AE74" s="285"/>
      <c r="AF74" s="285"/>
      <c r="AG74" s="285"/>
      <c r="AH74" s="285"/>
      <c r="BB74" s="241"/>
    </row>
    <row r="75" spans="1:54" s="240" customFormat="1" ht="10.199999999999999">
      <c r="A75" s="139"/>
      <c r="B75" s="166"/>
      <c r="C75" s="166"/>
      <c r="D75" s="275"/>
      <c r="E75" s="255" t="s">
        <v>345</v>
      </c>
      <c r="F75" s="256"/>
      <c r="G75" s="257" t="s">
        <v>321</v>
      </c>
      <c r="H75" s="278">
        <v>0</v>
      </c>
      <c r="I75" s="257" t="s">
        <v>322</v>
      </c>
      <c r="J75" s="278">
        <v>0</v>
      </c>
      <c r="K75" s="257" t="s">
        <v>325</v>
      </c>
      <c r="L75" s="257" t="s">
        <v>323</v>
      </c>
      <c r="M75" s="282" t="s">
        <v>323</v>
      </c>
      <c r="N75" s="257" t="s">
        <v>325</v>
      </c>
      <c r="O75" s="280"/>
      <c r="P75" s="257" t="s">
        <v>325</v>
      </c>
      <c r="Q75" s="257" t="s">
        <v>325</v>
      </c>
      <c r="R75" s="257" t="s">
        <v>325</v>
      </c>
      <c r="S75" s="257" t="s">
        <v>325</v>
      </c>
      <c r="T75" s="257" t="s">
        <v>323</v>
      </c>
      <c r="U75" s="257" t="s">
        <v>323</v>
      </c>
      <c r="V75" s="257" t="s">
        <v>323</v>
      </c>
      <c r="W75" s="257" t="s">
        <v>323</v>
      </c>
      <c r="X75" s="257" t="s">
        <v>323</v>
      </c>
      <c r="Y75" s="282" t="s">
        <v>323</v>
      </c>
      <c r="Z75" s="282" t="s">
        <v>323</v>
      </c>
      <c r="AA75" s="282" t="s">
        <v>323</v>
      </c>
      <c r="AB75" s="282" t="s">
        <v>323</v>
      </c>
      <c r="AC75" s="282" t="s">
        <v>323</v>
      </c>
      <c r="AD75" s="259"/>
      <c r="AE75" s="259"/>
      <c r="AF75" s="259"/>
      <c r="AG75" s="259"/>
      <c r="AH75" s="259"/>
      <c r="BB75" s="241"/>
    </row>
    <row r="76" spans="1:54" s="240" customFormat="1" ht="10.199999999999999">
      <c r="A76" s="139"/>
      <c r="B76" s="166"/>
      <c r="C76" s="166"/>
      <c r="D76" s="275"/>
      <c r="E76" s="255" t="s">
        <v>346</v>
      </c>
      <c r="F76" s="256"/>
      <c r="G76" s="257" t="s">
        <v>321</v>
      </c>
      <c r="H76" s="278">
        <v>0</v>
      </c>
      <c r="I76" s="257" t="s">
        <v>322</v>
      </c>
      <c r="J76" s="278">
        <v>0</v>
      </c>
      <c r="K76" s="278" t="s">
        <v>322</v>
      </c>
      <c r="L76" s="257" t="s">
        <v>322</v>
      </c>
      <c r="M76" s="282" t="s">
        <v>322</v>
      </c>
      <c r="N76" s="278" t="s">
        <v>322</v>
      </c>
      <c r="O76" s="280"/>
      <c r="P76" s="278" t="s">
        <v>322</v>
      </c>
      <c r="Q76" s="278" t="s">
        <v>322</v>
      </c>
      <c r="R76" s="278" t="s">
        <v>322</v>
      </c>
      <c r="S76" s="278" t="s">
        <v>322</v>
      </c>
      <c r="T76" s="257" t="s">
        <v>322</v>
      </c>
      <c r="U76" s="257" t="s">
        <v>322</v>
      </c>
      <c r="V76" s="257" t="s">
        <v>322</v>
      </c>
      <c r="W76" s="257" t="s">
        <v>322</v>
      </c>
      <c r="X76" s="257" t="s">
        <v>322</v>
      </c>
      <c r="Y76" s="282" t="s">
        <v>322</v>
      </c>
      <c r="Z76" s="282" t="s">
        <v>322</v>
      </c>
      <c r="AA76" s="282" t="s">
        <v>322</v>
      </c>
      <c r="AB76" s="282" t="s">
        <v>322</v>
      </c>
      <c r="AC76" s="282" t="s">
        <v>322</v>
      </c>
      <c r="AD76" s="259"/>
      <c r="AE76" s="259"/>
      <c r="AF76" s="259"/>
      <c r="AG76" s="259"/>
      <c r="AH76" s="259"/>
      <c r="BB76" s="241"/>
    </row>
    <row r="77" spans="1:54" s="240" customFormat="1" ht="10.199999999999999">
      <c r="A77" s="139"/>
      <c r="B77" s="166"/>
      <c r="C77" s="166"/>
      <c r="D77" s="275"/>
      <c r="E77" s="286" t="s">
        <v>347</v>
      </c>
      <c r="F77" s="287"/>
      <c r="G77" s="273"/>
      <c r="H77" s="274"/>
      <c r="I77" s="273"/>
      <c r="J77" s="273"/>
      <c r="K77" s="273"/>
      <c r="L77" s="273"/>
      <c r="M77" s="273"/>
      <c r="N77" s="273"/>
      <c r="O77" s="273"/>
      <c r="P77" s="272"/>
      <c r="Q77" s="272"/>
      <c r="R77" s="272"/>
      <c r="S77" s="272"/>
      <c r="T77" s="272"/>
      <c r="U77" s="272"/>
      <c r="V77" s="272"/>
      <c r="W77" s="272"/>
      <c r="X77" s="272"/>
      <c r="Y77" s="272"/>
      <c r="Z77" s="272"/>
      <c r="AA77" s="272"/>
      <c r="AB77" s="272"/>
      <c r="AC77" s="272"/>
      <c r="AD77" s="272"/>
      <c r="AE77" s="272"/>
      <c r="AF77" s="272"/>
      <c r="AG77" s="272"/>
      <c r="AH77" s="272"/>
      <c r="BB77" s="241"/>
    </row>
    <row r="78" spans="1:54" s="240" customFormat="1" ht="10.199999999999999">
      <c r="A78" s="139"/>
      <c r="B78" s="166"/>
      <c r="C78" s="166"/>
      <c r="D78" s="275"/>
      <c r="E78" s="276"/>
      <c r="F78" s="272"/>
      <c r="G78" s="288" t="s">
        <v>22</v>
      </c>
      <c r="H78" s="288"/>
      <c r="I78" s="288"/>
      <c r="J78" s="288"/>
      <c r="K78" s="288"/>
      <c r="L78" s="288"/>
      <c r="M78" s="288"/>
      <c r="N78" s="288" t="s">
        <v>255</v>
      </c>
      <c r="O78" s="288"/>
      <c r="P78" s="288"/>
      <c r="Q78" s="288"/>
      <c r="R78" s="288"/>
      <c r="S78" s="288"/>
      <c r="T78" s="288" t="s">
        <v>258</v>
      </c>
      <c r="U78" s="288"/>
      <c r="V78" s="288"/>
      <c r="W78" s="288"/>
      <c r="X78" s="288"/>
      <c r="Y78" s="289" t="s">
        <v>348</v>
      </c>
      <c r="Z78" s="290"/>
      <c r="AA78" s="290"/>
      <c r="AB78" s="290"/>
      <c r="AC78" s="291"/>
      <c r="AD78" s="289" t="s">
        <v>349</v>
      </c>
      <c r="AE78" s="290"/>
      <c r="AF78" s="290"/>
      <c r="AG78" s="290"/>
      <c r="AH78" s="291"/>
      <c r="BB78" s="241"/>
    </row>
    <row r="79" spans="1:54" ht="14.25" customHeight="1">
      <c r="A79" s="139"/>
      <c r="B79" s="166"/>
      <c r="C79" s="166"/>
      <c r="D79" s="275"/>
      <c r="E79" s="276"/>
      <c r="F79" s="272"/>
      <c r="G79" s="251" t="s">
        <v>317</v>
      </c>
      <c r="H79" s="251"/>
      <c r="I79" s="251"/>
      <c r="J79" s="251"/>
      <c r="K79" s="251"/>
      <c r="L79" s="251"/>
      <c r="M79" s="251"/>
      <c r="N79" s="251" t="s">
        <v>317</v>
      </c>
      <c r="O79" s="251"/>
      <c r="P79" s="251"/>
      <c r="Q79" s="251"/>
      <c r="R79" s="251"/>
      <c r="S79" s="251"/>
      <c r="T79" s="251" t="s">
        <v>317</v>
      </c>
      <c r="U79" s="251"/>
      <c r="V79" s="251"/>
      <c r="W79" s="251"/>
      <c r="X79" s="251"/>
      <c r="Y79" s="251" t="s">
        <v>317</v>
      </c>
      <c r="Z79" s="251"/>
      <c r="AA79" s="251"/>
      <c r="AB79" s="251"/>
      <c r="AC79" s="251"/>
      <c r="AD79" s="251" t="s">
        <v>317</v>
      </c>
      <c r="AE79" s="251"/>
      <c r="AF79" s="251"/>
      <c r="AG79" s="251"/>
      <c r="AH79" s="251"/>
    </row>
    <row r="80" spans="1:54" s="240" customFormat="1" ht="10.199999999999999">
      <c r="A80" s="139"/>
      <c r="B80" s="166"/>
      <c r="C80" s="166"/>
      <c r="D80" s="275"/>
      <c r="E80" s="276"/>
      <c r="F80" s="272"/>
      <c r="G80" s="252">
        <v>1</v>
      </c>
      <c r="H80" s="253" t="s">
        <v>318</v>
      </c>
      <c r="I80" s="252">
        <v>2</v>
      </c>
      <c r="J80" s="253" t="s">
        <v>318</v>
      </c>
      <c r="K80" s="252">
        <v>3</v>
      </c>
      <c r="L80" s="252">
        <v>4</v>
      </c>
      <c r="M80" s="252">
        <v>5</v>
      </c>
      <c r="N80" s="252">
        <v>1</v>
      </c>
      <c r="O80" s="253" t="s">
        <v>318</v>
      </c>
      <c r="P80" s="252">
        <v>2</v>
      </c>
      <c r="Q80" s="252">
        <v>3</v>
      </c>
      <c r="R80" s="252">
        <v>4</v>
      </c>
      <c r="S80" s="252">
        <v>5</v>
      </c>
      <c r="T80" s="252">
        <v>1</v>
      </c>
      <c r="U80" s="252">
        <v>2</v>
      </c>
      <c r="V80" s="252">
        <v>3</v>
      </c>
      <c r="W80" s="252">
        <v>4</v>
      </c>
      <c r="X80" s="252">
        <v>5</v>
      </c>
      <c r="Y80" s="252">
        <v>1</v>
      </c>
      <c r="Z80" s="252">
        <v>2</v>
      </c>
      <c r="AA80" s="252">
        <v>3</v>
      </c>
      <c r="AB80" s="252">
        <v>4</v>
      </c>
      <c r="AC80" s="252">
        <v>5</v>
      </c>
      <c r="AD80" s="252">
        <v>1</v>
      </c>
      <c r="AE80" s="252">
        <v>2</v>
      </c>
      <c r="AF80" s="252">
        <v>3</v>
      </c>
      <c r="AG80" s="252">
        <v>4</v>
      </c>
      <c r="AH80" s="252">
        <v>5</v>
      </c>
      <c r="BB80" s="241"/>
    </row>
    <row r="81" spans="1:54" s="240" customFormat="1" ht="10.199999999999999">
      <c r="A81" s="139"/>
      <c r="B81" s="166"/>
      <c r="C81" s="166"/>
      <c r="D81" s="275"/>
      <c r="E81" s="255" t="s">
        <v>350</v>
      </c>
      <c r="F81" s="256"/>
      <c r="G81" s="292" t="s">
        <v>351</v>
      </c>
      <c r="H81" s="293"/>
      <c r="I81" s="293"/>
      <c r="J81" s="293"/>
      <c r="K81" s="293"/>
      <c r="L81" s="293"/>
      <c r="M81" s="294"/>
      <c r="N81" s="295" t="s">
        <v>352</v>
      </c>
      <c r="O81" s="296"/>
      <c r="P81" s="296"/>
      <c r="Q81" s="296"/>
      <c r="R81" s="296"/>
      <c r="S81" s="297"/>
      <c r="T81" s="298" t="s">
        <v>353</v>
      </c>
      <c r="U81" s="299"/>
      <c r="V81" s="299"/>
      <c r="W81" s="299"/>
      <c r="X81" s="300"/>
      <c r="Y81" s="298" t="s">
        <v>353</v>
      </c>
      <c r="Z81" s="299"/>
      <c r="AA81" s="299"/>
      <c r="AB81" s="299"/>
      <c r="AC81" s="300"/>
      <c r="AD81" s="298" t="s">
        <v>353</v>
      </c>
      <c r="AE81" s="299"/>
      <c r="AF81" s="299"/>
      <c r="AG81" s="299"/>
      <c r="AH81" s="300"/>
      <c r="BB81" s="241"/>
    </row>
    <row r="82" spans="1:54" s="240" customFormat="1" ht="10.199999999999999">
      <c r="A82" s="139"/>
      <c r="B82" s="166"/>
      <c r="C82" s="166"/>
      <c r="D82" s="275"/>
      <c r="E82" s="255" t="s">
        <v>354</v>
      </c>
      <c r="F82" s="256"/>
      <c r="G82" s="301" t="s">
        <v>355</v>
      </c>
      <c r="H82" s="302"/>
      <c r="I82" s="301" t="s">
        <v>355</v>
      </c>
      <c r="J82" s="301"/>
      <c r="K82" s="301" t="s">
        <v>355</v>
      </c>
      <c r="L82" s="301" t="s">
        <v>355</v>
      </c>
      <c r="M82" s="301" t="s">
        <v>355</v>
      </c>
      <c r="N82" s="257" t="s">
        <v>327</v>
      </c>
      <c r="O82" s="278">
        <v>0</v>
      </c>
      <c r="P82" s="257" t="s">
        <v>327</v>
      </c>
      <c r="Q82" s="257" t="s">
        <v>327</v>
      </c>
      <c r="R82" s="257" t="s">
        <v>327</v>
      </c>
      <c r="S82" s="257" t="s">
        <v>327</v>
      </c>
      <c r="T82" s="257" t="s">
        <v>321</v>
      </c>
      <c r="U82" s="257" t="s">
        <v>321</v>
      </c>
      <c r="V82" s="257" t="s">
        <v>321</v>
      </c>
      <c r="W82" s="257" t="s">
        <v>321</v>
      </c>
      <c r="X82" s="257" t="s">
        <v>321</v>
      </c>
      <c r="Y82" s="259"/>
      <c r="Z82" s="259"/>
      <c r="AA82" s="259"/>
      <c r="AB82" s="259"/>
      <c r="AC82" s="259"/>
      <c r="AD82" s="259"/>
      <c r="AE82" s="259"/>
      <c r="AF82" s="259"/>
      <c r="AG82" s="259"/>
      <c r="AH82" s="259"/>
      <c r="BB82" s="241"/>
    </row>
    <row r="83" spans="1:54" s="240" customFormat="1" ht="10.199999999999999">
      <c r="A83" s="139"/>
      <c r="B83" s="166"/>
      <c r="C83" s="166"/>
      <c r="D83" s="275"/>
      <c r="E83" s="255" t="s">
        <v>356</v>
      </c>
      <c r="F83" s="256"/>
      <c r="G83" s="301" t="s">
        <v>355</v>
      </c>
      <c r="H83" s="302"/>
      <c r="I83" s="301" t="s">
        <v>355</v>
      </c>
      <c r="J83" s="301"/>
      <c r="K83" s="301" t="s">
        <v>355</v>
      </c>
      <c r="L83" s="301" t="s">
        <v>355</v>
      </c>
      <c r="M83" s="301" t="s">
        <v>355</v>
      </c>
      <c r="N83" s="257" t="s">
        <v>327</v>
      </c>
      <c r="O83" s="278">
        <v>0</v>
      </c>
      <c r="P83" s="257" t="s">
        <v>327</v>
      </c>
      <c r="Q83" s="257" t="s">
        <v>327</v>
      </c>
      <c r="R83" s="257" t="s">
        <v>327</v>
      </c>
      <c r="S83" s="257" t="s">
        <v>327</v>
      </c>
      <c r="T83" s="257" t="s">
        <v>327</v>
      </c>
      <c r="U83" s="257" t="s">
        <v>327</v>
      </c>
      <c r="V83" s="257" t="s">
        <v>327</v>
      </c>
      <c r="W83" s="257" t="s">
        <v>327</v>
      </c>
      <c r="X83" s="257" t="s">
        <v>327</v>
      </c>
      <c r="Y83" s="259"/>
      <c r="Z83" s="259"/>
      <c r="AA83" s="259"/>
      <c r="AB83" s="259"/>
      <c r="AC83" s="259"/>
      <c r="AD83" s="259"/>
      <c r="AE83" s="259"/>
      <c r="AF83" s="259"/>
      <c r="AG83" s="259"/>
      <c r="AH83" s="259"/>
      <c r="BB83" s="241"/>
    </row>
    <row r="84" spans="1:54" s="240" customFormat="1" ht="10.199999999999999">
      <c r="A84" s="139"/>
      <c r="B84" s="166"/>
      <c r="C84" s="166"/>
      <c r="D84" s="275"/>
      <c r="E84" s="255" t="s">
        <v>357</v>
      </c>
      <c r="F84" s="256"/>
      <c r="G84" s="301" t="s">
        <v>355</v>
      </c>
      <c r="H84" s="302"/>
      <c r="I84" s="301" t="s">
        <v>355</v>
      </c>
      <c r="J84" s="301"/>
      <c r="K84" s="301" t="s">
        <v>355</v>
      </c>
      <c r="L84" s="301" t="s">
        <v>355</v>
      </c>
      <c r="M84" s="301" t="s">
        <v>355</v>
      </c>
      <c r="N84" s="257" t="s">
        <v>327</v>
      </c>
      <c r="O84" s="278"/>
      <c r="P84" s="257" t="s">
        <v>327</v>
      </c>
      <c r="Q84" s="257" t="s">
        <v>327</v>
      </c>
      <c r="R84" s="257" t="s">
        <v>327</v>
      </c>
      <c r="S84" s="257" t="s">
        <v>327</v>
      </c>
      <c r="T84" s="257" t="s">
        <v>322</v>
      </c>
      <c r="U84" s="257" t="s">
        <v>322</v>
      </c>
      <c r="V84" s="257" t="s">
        <v>322</v>
      </c>
      <c r="W84" s="257" t="s">
        <v>322</v>
      </c>
      <c r="X84" s="257" t="s">
        <v>322</v>
      </c>
      <c r="Y84" s="259"/>
      <c r="Z84" s="259"/>
      <c r="AA84" s="259"/>
      <c r="AB84" s="259"/>
      <c r="AC84" s="259"/>
      <c r="AD84" s="259"/>
      <c r="AE84" s="259"/>
      <c r="AF84" s="259"/>
      <c r="AG84" s="259"/>
      <c r="AH84" s="259"/>
      <c r="BB84" s="241"/>
    </row>
    <row r="85" spans="1:54" s="240" customFormat="1" ht="10.199999999999999">
      <c r="A85" s="139"/>
      <c r="B85" s="166"/>
      <c r="C85" s="166"/>
      <c r="D85" s="275"/>
      <c r="E85" s="255" t="s">
        <v>358</v>
      </c>
      <c r="F85" s="256"/>
      <c r="G85" s="301" t="s">
        <v>355</v>
      </c>
      <c r="H85" s="302"/>
      <c r="I85" s="301" t="s">
        <v>355</v>
      </c>
      <c r="J85" s="301"/>
      <c r="K85" s="301" t="s">
        <v>355</v>
      </c>
      <c r="L85" s="301" t="s">
        <v>355</v>
      </c>
      <c r="M85" s="301" t="s">
        <v>355</v>
      </c>
      <c r="N85" s="257" t="s">
        <v>327</v>
      </c>
      <c r="O85" s="278"/>
      <c r="P85" s="257" t="s">
        <v>327</v>
      </c>
      <c r="Q85" s="257" t="s">
        <v>327</v>
      </c>
      <c r="R85" s="257" t="s">
        <v>327</v>
      </c>
      <c r="S85" s="257" t="s">
        <v>327</v>
      </c>
      <c r="T85" s="257" t="s">
        <v>327</v>
      </c>
      <c r="U85" s="257" t="s">
        <v>327</v>
      </c>
      <c r="V85" s="257" t="s">
        <v>327</v>
      </c>
      <c r="W85" s="257" t="s">
        <v>327</v>
      </c>
      <c r="X85" s="257" t="s">
        <v>327</v>
      </c>
      <c r="Y85" s="259"/>
      <c r="Z85" s="259"/>
      <c r="AA85" s="259"/>
      <c r="AB85" s="259"/>
      <c r="AC85" s="259"/>
      <c r="AD85" s="259"/>
      <c r="AE85" s="259"/>
      <c r="AF85" s="259"/>
      <c r="AG85" s="259"/>
      <c r="AH85" s="259"/>
      <c r="BB85" s="241"/>
    </row>
    <row r="86" spans="1:54" s="240" customFormat="1" ht="10.199999999999999">
      <c r="A86" s="139"/>
      <c r="B86" s="166"/>
      <c r="C86" s="166"/>
      <c r="D86" s="303"/>
      <c r="E86" s="255" t="s">
        <v>359</v>
      </c>
      <c r="F86" s="256"/>
      <c r="G86" s="301" t="s">
        <v>355</v>
      </c>
      <c r="H86" s="302"/>
      <c r="I86" s="301" t="s">
        <v>355</v>
      </c>
      <c r="J86" s="301"/>
      <c r="K86" s="301" t="s">
        <v>355</v>
      </c>
      <c r="L86" s="301" t="s">
        <v>355</v>
      </c>
      <c r="M86" s="301" t="s">
        <v>355</v>
      </c>
      <c r="N86" s="257" t="s">
        <v>327</v>
      </c>
      <c r="O86" s="278"/>
      <c r="P86" s="257" t="s">
        <v>327</v>
      </c>
      <c r="Q86" s="257" t="s">
        <v>327</v>
      </c>
      <c r="R86" s="257" t="s">
        <v>327</v>
      </c>
      <c r="S86" s="257" t="s">
        <v>327</v>
      </c>
      <c r="T86" s="257" t="s">
        <v>321</v>
      </c>
      <c r="U86" s="257" t="s">
        <v>321</v>
      </c>
      <c r="V86" s="257" t="s">
        <v>321</v>
      </c>
      <c r="W86" s="257" t="s">
        <v>321</v>
      </c>
      <c r="X86" s="257" t="s">
        <v>321</v>
      </c>
      <c r="Y86" s="259"/>
      <c r="Z86" s="259"/>
      <c r="AA86" s="259"/>
      <c r="AB86" s="259"/>
      <c r="AC86" s="259"/>
      <c r="AD86" s="259"/>
      <c r="AE86" s="259"/>
      <c r="AF86" s="259"/>
      <c r="AG86" s="259"/>
      <c r="AH86" s="259"/>
      <c r="BB86" s="241"/>
    </row>
    <row r="88" spans="1:54">
      <c r="H88" s="304" t="s">
        <v>360</v>
      </c>
      <c r="O88" s="113" t="s">
        <v>361</v>
      </c>
    </row>
    <row r="89" spans="1:54">
      <c r="H89" s="305" t="s">
        <v>362</v>
      </c>
      <c r="O89" s="113" t="s">
        <v>363</v>
      </c>
    </row>
    <row r="90" spans="1:54">
      <c r="H90" s="305" t="s">
        <v>364</v>
      </c>
    </row>
  </sheetData>
  <mergeCells count="162">
    <mergeCell ref="E82:F82"/>
    <mergeCell ref="E83:F83"/>
    <mergeCell ref="E84:F84"/>
    <mergeCell ref="E85:F85"/>
    <mergeCell ref="E86:F86"/>
    <mergeCell ref="E81:F81"/>
    <mergeCell ref="G81:M81"/>
    <mergeCell ref="N81:S81"/>
    <mergeCell ref="T81:X81"/>
    <mergeCell ref="Y81:AC81"/>
    <mergeCell ref="AD81:AH81"/>
    <mergeCell ref="T78:X78"/>
    <mergeCell ref="Y78:AC78"/>
    <mergeCell ref="AD78:AH78"/>
    <mergeCell ref="G79:M79"/>
    <mergeCell ref="N79:S79"/>
    <mergeCell ref="T79:X79"/>
    <mergeCell ref="Y79:AC79"/>
    <mergeCell ref="AD79:AH79"/>
    <mergeCell ref="E72:F72"/>
    <mergeCell ref="E74:F74"/>
    <mergeCell ref="E75:F75"/>
    <mergeCell ref="E76:F76"/>
    <mergeCell ref="G78:M78"/>
    <mergeCell ref="N78:S78"/>
    <mergeCell ref="G64:M64"/>
    <mergeCell ref="N64:S64"/>
    <mergeCell ref="T64:X64"/>
    <mergeCell ref="Y64:AC64"/>
    <mergeCell ref="AD64:AH64"/>
    <mergeCell ref="G65:M65"/>
    <mergeCell ref="N65:S65"/>
    <mergeCell ref="T65:X65"/>
    <mergeCell ref="Y65:AC65"/>
    <mergeCell ref="AD65:AH65"/>
    <mergeCell ref="D57:D60"/>
    <mergeCell ref="E57:F57"/>
    <mergeCell ref="E58:F58"/>
    <mergeCell ref="E59:F59"/>
    <mergeCell ref="E60:F60"/>
    <mergeCell ref="D63:D86"/>
    <mergeCell ref="E68:F68"/>
    <mergeCell ref="E69:F69"/>
    <mergeCell ref="E70:F70"/>
    <mergeCell ref="E71:F71"/>
    <mergeCell ref="AD54:AH54"/>
    <mergeCell ref="G55:M55"/>
    <mergeCell ref="N55:S55"/>
    <mergeCell ref="T55:X55"/>
    <mergeCell ref="Y55:AC55"/>
    <mergeCell ref="AD55:AH55"/>
    <mergeCell ref="R50:Z50"/>
    <mergeCell ref="AA50:AE50"/>
    <mergeCell ref="A52:A86"/>
    <mergeCell ref="E52:F52"/>
    <mergeCell ref="G52:AH52"/>
    <mergeCell ref="D53:AH53"/>
    <mergeCell ref="G54:M54"/>
    <mergeCell ref="N54:S54"/>
    <mergeCell ref="T54:X54"/>
    <mergeCell ref="Y54:AC54"/>
    <mergeCell ref="E26:G26"/>
    <mergeCell ref="I26:J28"/>
    <mergeCell ref="L26:N27"/>
    <mergeCell ref="Q29:Z29"/>
    <mergeCell ref="AA29:AE29"/>
    <mergeCell ref="A31:A51"/>
    <mergeCell ref="R41:Z42"/>
    <mergeCell ref="S43:Y44"/>
    <mergeCell ref="T45:X46"/>
    <mergeCell ref="U47:W48"/>
    <mergeCell ref="D22:D24"/>
    <mergeCell ref="F22:G24"/>
    <mergeCell ref="I22:L24"/>
    <mergeCell ref="Q22:S22"/>
    <mergeCell ref="Q23:S23"/>
    <mergeCell ref="Q24:S24"/>
    <mergeCell ref="Q18:S19"/>
    <mergeCell ref="Z18:Z27"/>
    <mergeCell ref="I19:L20"/>
    <mergeCell ref="N19:O20"/>
    <mergeCell ref="U19:V24"/>
    <mergeCell ref="X19:X24"/>
    <mergeCell ref="Q20:S20"/>
    <mergeCell ref="Q21:S21"/>
    <mergeCell ref="X25:X27"/>
    <mergeCell ref="F14:H15"/>
    <mergeCell ref="J14:L15"/>
    <mergeCell ref="N14:O15"/>
    <mergeCell ref="X14:X18"/>
    <mergeCell ref="AJ14:AK14"/>
    <mergeCell ref="D15:D16"/>
    <mergeCell ref="AJ15:AK15"/>
    <mergeCell ref="K17:M17"/>
    <mergeCell ref="D18:D20"/>
    <mergeCell ref="F18:G20"/>
    <mergeCell ref="AL11:AM11"/>
    <mergeCell ref="X12:X13"/>
    <mergeCell ref="AJ12:AK12"/>
    <mergeCell ref="AL12:AM15"/>
    <mergeCell ref="AJ13:AK13"/>
    <mergeCell ref="AR13:BB15"/>
    <mergeCell ref="AA8:AC8"/>
    <mergeCell ref="AL8:AM8"/>
    <mergeCell ref="AJ9:AK9"/>
    <mergeCell ref="AL9:AM9"/>
    <mergeCell ref="A10:A30"/>
    <mergeCell ref="AJ10:AK10"/>
    <mergeCell ref="AL10:AM10"/>
    <mergeCell ref="B11:B30"/>
    <mergeCell ref="D11:D13"/>
    <mergeCell ref="AJ11:AK11"/>
    <mergeCell ref="AD6:AF6"/>
    <mergeCell ref="AG6:AI6"/>
    <mergeCell ref="AL6:AM6"/>
    <mergeCell ref="AW6:AX6"/>
    <mergeCell ref="AA7:AC7"/>
    <mergeCell ref="AL7:AM7"/>
    <mergeCell ref="AW7:AY7"/>
    <mergeCell ref="AW5:AZ5"/>
    <mergeCell ref="J6:J9"/>
    <mergeCell ref="K6:K9"/>
    <mergeCell ref="L6:L9"/>
    <mergeCell ref="M6:M9"/>
    <mergeCell ref="N6:N9"/>
    <mergeCell ref="O6:T9"/>
    <mergeCell ref="U6:U9"/>
    <mergeCell ref="V6:V9"/>
    <mergeCell ref="AA6:AC6"/>
    <mergeCell ref="AW4:AZ4"/>
    <mergeCell ref="D5:I5"/>
    <mergeCell ref="J5:N5"/>
    <mergeCell ref="O5:V5"/>
    <mergeCell ref="W5:W9"/>
    <mergeCell ref="X5:X9"/>
    <mergeCell ref="AA5:AC5"/>
    <mergeCell ref="AD5:AF5"/>
    <mergeCell ref="AG5:AI5"/>
    <mergeCell ref="AL5:AM5"/>
    <mergeCell ref="AL3:AM3"/>
    <mergeCell ref="AO3:AP3"/>
    <mergeCell ref="AA4:AC4"/>
    <mergeCell ref="AD4:AF4"/>
    <mergeCell ref="AG4:AI4"/>
    <mergeCell ref="AJ4:AK4"/>
    <mergeCell ref="AL4:AM4"/>
    <mergeCell ref="AS2:AS3"/>
    <mergeCell ref="AT2:AT3"/>
    <mergeCell ref="AU2:AV2"/>
    <mergeCell ref="AW2:AZ2"/>
    <mergeCell ref="BA2:BA3"/>
    <mergeCell ref="BB2:BB3"/>
    <mergeCell ref="A1:A9"/>
    <mergeCell ref="B1:E3"/>
    <mergeCell ref="AD2:AF2"/>
    <mergeCell ref="AG2:AI2"/>
    <mergeCell ref="AJ2:AM2"/>
    <mergeCell ref="AR2:AR3"/>
    <mergeCell ref="AA3:AC3"/>
    <mergeCell ref="AD3:AF3"/>
    <mergeCell ref="AG3:AI3"/>
    <mergeCell ref="AJ3:AK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Bai toan</vt:lpstr>
      <vt:lpstr>Thang P1</vt:lpstr>
      <vt:lpstr>Thang P2</vt:lpstr>
      <vt:lpstr>Thang P3</vt:lpstr>
      <vt:lpstr>Chinh 3P ve hien tai</vt:lpstr>
      <vt:lpstr>Gioi thieu</vt:lpstr>
      <vt:lpstr>Outline</vt:lpstr>
      <vt:lpstr>3p</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2026-06-11T09:35:50Z</dcterms:created>
  <dcterms:modified xsi:type="dcterms:W3CDTF">2026-06-11T13:50:01Z</dcterms:modified>
</cp:coreProperties>
</file>