
<file path=[Content_Types].xml><?xml version="1.0" encoding="utf-8"?>
<Types xmlns="http://schemas.openxmlformats.org/package/2006/content-types">
  <Default Extension="vml" ContentType="application/vnd.openxmlformats-officedocument.vmlDrawing"/>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2.bin" ContentType="application/vnd.ms-office.activeX"/>
  <Override PartName="/xl/activeX/activeX2.xml" ContentType="application/vnd.ms-office.activeX+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187" tabRatio="829" activeTab="2"/>
  </bookViews>
  <sheets>
    <sheet name="CTY-NCC" sheetId="2" r:id="rId1"/>
    <sheet name="NLĐ" sheetId="3" r:id="rId2"/>
    <sheet name="THỬ VIỆC" sheetId="20" r:id="rId3"/>
    <sheet name="Bảo mật TV" sheetId="24" r:id="rId4"/>
    <sheet name=" PLHĐ TV" sheetId="21" r:id="rId5"/>
    <sheet name="1NĂM" sheetId="8" r:id="rId6"/>
    <sheet name="Bảo mật 1 năm" sheetId="29" r:id="rId7"/>
    <sheet name=" PLHĐ 1 NĂM" sheetId="18" r:id="rId8"/>
    <sheet name="VÔ THỜI HẠN" sheetId="22" r:id="rId9"/>
    <sheet name=" PLHĐ VTH" sheetId="23" r:id="rId10"/>
    <sheet name="Bảo mật VTH" sheetId="26" r:id="rId11"/>
  </sheets>
  <definedNames>
    <definedName name="_xlnm._FilterDatabase" localSheetId="1" hidden="1">NLĐ!$A$2:$BV$45</definedName>
    <definedName name="_">#REF!</definedName>
    <definedName name="_1">#REF!</definedName>
    <definedName name="_1000A01">#REF!</definedName>
    <definedName name="_2">#REF!</definedName>
    <definedName name="_3N">#REF!</definedName>
    <definedName name="_aeh1">#REF!</definedName>
    <definedName name="_aeh2">#REF!</definedName>
    <definedName name="_aeh3">#REF!</definedName>
    <definedName name="_aeh4">#REF!</definedName>
    <definedName name="_aeh5">#REF!</definedName>
    <definedName name="_aeq1">#REF!</definedName>
    <definedName name="_aeq2">#REF!</definedName>
    <definedName name="_aeq3">#REF!</definedName>
    <definedName name="_aeq4">#REF!</definedName>
    <definedName name="_aeq5">#REF!</definedName>
    <definedName name="_akl1">#REF!</definedName>
    <definedName name="_akl2">#REF!</definedName>
    <definedName name="_akl3">#REF!</definedName>
    <definedName name="_akl4">#REF!</definedName>
    <definedName name="_akl5">#REF!</definedName>
    <definedName name="_ars1">#REF!</definedName>
    <definedName name="_ars2">#REF!</definedName>
    <definedName name="_ars3">#REF!</definedName>
    <definedName name="_ars4">#REF!</definedName>
    <definedName name="_ars5">#REF!</definedName>
    <definedName name="_boi1">#REF!</definedName>
    <definedName name="_boi2">#REF!</definedName>
    <definedName name="_BTM250">#REF!</definedName>
    <definedName name="_CON1">#REF!</definedName>
    <definedName name="_CON2">#REF!</definedName>
    <definedName name="_ddn400">#REF!</definedName>
    <definedName name="_ddn600">#REF!</definedName>
    <definedName name="_Fill">#REF!</definedName>
    <definedName name="_gon4">#REF!</definedName>
    <definedName name="_gvl1">#REF!</definedName>
    <definedName name="_keh1">#REF!</definedName>
    <definedName name="_keh2">#REF!</definedName>
    <definedName name="_keh3">#REF!</definedName>
    <definedName name="_keh4">#REF!</definedName>
    <definedName name="_keh5">#REF!</definedName>
    <definedName name="_keq1">#REF!</definedName>
    <definedName name="_keq2">#REF!</definedName>
    <definedName name="_keq3">#REF!</definedName>
    <definedName name="_keq4">#REF!</definedName>
    <definedName name="_keq5">#REF!</definedName>
    <definedName name="_Key1">#REF!</definedName>
    <definedName name="_Key2">#REF!</definedName>
    <definedName name="_kh1">#REF!</definedName>
    <definedName name="_kh2">#REF!</definedName>
    <definedName name="_kh3">#REF!</definedName>
    <definedName name="_kh4">#REF!</definedName>
    <definedName name="_kh5">#REF!</definedName>
    <definedName name="_khl1">#REF!</definedName>
    <definedName name="_khl2">#REF!</definedName>
    <definedName name="_khl3">#REF!</definedName>
    <definedName name="_khl4">#REF!</definedName>
    <definedName name="_khl5">#REF!</definedName>
    <definedName name="_krs1">#REF!</definedName>
    <definedName name="_krs2">#REF!</definedName>
    <definedName name="_krs3">#REF!</definedName>
    <definedName name="_krs4">#REF!</definedName>
    <definedName name="_krs5">#REF!</definedName>
    <definedName name="_lap1">#REF!</definedName>
    <definedName name="_lap2">#REF!</definedName>
    <definedName name="_MAC12">#REF!</definedName>
    <definedName name="_MAC46">#REF!</definedName>
    <definedName name="_NCL100">#REF!</definedName>
    <definedName name="_NCL200">#REF!</definedName>
    <definedName name="_NCL250">#REF!</definedName>
    <definedName name="_NET2">#REF!</definedName>
    <definedName name="_nin190">#REF!</definedName>
    <definedName name="_sc1">#REF!</definedName>
    <definedName name="_SC2">#REF!</definedName>
    <definedName name="_sc3">#REF!</definedName>
    <definedName name="_SN3">#REF!</definedName>
    <definedName name="_Sort">#REF!</definedName>
    <definedName name="_TB1">#REF!</definedName>
    <definedName name="_tk1">#REF!</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z593">#REF!</definedName>
    <definedName name="_VL100">#REF!</definedName>
    <definedName name="_VL200">#REF!</definedName>
    <definedName name="_VL250">#REF!</definedName>
    <definedName name="A_kho">#REF!</definedName>
    <definedName name="A_mua">#REF!</definedName>
    <definedName name="A_nam">#REF!</definedName>
    <definedName name="A01_">#REF!</definedName>
    <definedName name="A01AC">#REF!</definedName>
    <definedName name="A01CAT">#REF!</definedName>
    <definedName name="A01CODE">#REF!</definedName>
    <definedName name="A01DATA">#REF!</definedName>
    <definedName name="A01MI">#REF!</definedName>
    <definedName name="A01TO">#REF!</definedName>
    <definedName name="A120_">#REF!</definedName>
    <definedName name="a277Print_Titles">#REF!</definedName>
    <definedName name="A35_">#REF!</definedName>
    <definedName name="A50_">#REF!</definedName>
    <definedName name="A70_">#REF!</definedName>
    <definedName name="A95_">#REF!</definedName>
    <definedName name="AA">#REF!</definedName>
    <definedName name="abc">#REF!</definedName>
    <definedName name="AC120_">#REF!</definedName>
    <definedName name="AC35_">#REF!</definedName>
    <definedName name="AC50_">#REF!</definedName>
    <definedName name="AC70_">#REF!</definedName>
    <definedName name="AC95_">#REF!</definedName>
    <definedName name="AD">#REF!</definedName>
    <definedName name="adwqfdf">#REF!</definedName>
    <definedName name="ag15F80">#REF!</definedName>
    <definedName name="ah1_">#REF!</definedName>
    <definedName name="ah2_">#REF!</definedName>
    <definedName name="ah3_">#REF!</definedName>
    <definedName name="ah4_">#REF!</definedName>
    <definedName name="ah5_">#REF!</definedName>
    <definedName name="All_Item">#REF!</definedName>
    <definedName name="ALPIN">#REF!</definedName>
    <definedName name="ALPJYOU">#REF!</definedName>
    <definedName name="ALPTOI">#REF!</definedName>
    <definedName name="b_240">#REF!</definedName>
    <definedName name="b_280">#REF!</definedName>
    <definedName name="b_320">#REF!</definedName>
    <definedName name="B_tinh">#REF!</definedName>
    <definedName name="bang">#REF!</definedName>
    <definedName name="Beg_Bal">#REF!</definedName>
    <definedName name="benhv">#REF!</definedName>
    <definedName name="blkh">#REF!</definedName>
    <definedName name="blkh1">#REF!</definedName>
    <definedName name="BOQ">#REF!</definedName>
    <definedName name="BT">#REF!</definedName>
    <definedName name="btchiuaxitm300">#REF!</definedName>
    <definedName name="BTchiuaxm200">#REF!</definedName>
    <definedName name="btcocM400">#REF!</definedName>
    <definedName name="BTlotm100">#REF!</definedName>
    <definedName name="BVCISUMMARY">#REF!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ap">#REF!</definedName>
    <definedName name="cap0.7">#REF!</definedName>
    <definedName name="Category_All">#REF!</definedName>
    <definedName name="CATIN">#REF!</definedName>
    <definedName name="CATJYOU">#REF!</definedName>
    <definedName name="CATREC">#REF!</definedName>
    <definedName name="CATSYU">#REF!</definedName>
    <definedName name="CCS">#REF!</definedName>
    <definedName name="CDD">#REF!</definedName>
    <definedName name="CDDD">#REF!</definedName>
    <definedName name="CDDD1P">#REF!</definedName>
    <definedName name="CDDD1PHA">#REF!</definedName>
    <definedName name="CDDD3PHA">#REF!</definedName>
    <definedName name="Cdnum">#REF!</definedName>
    <definedName name="cfk">#REF!</definedName>
    <definedName name="CH">#REF!</definedName>
    <definedName name="CK">#REF!</definedName>
    <definedName name="CL">#REF!</definedName>
    <definedName name="CLVC35">#REF!</definedName>
    <definedName name="CLVCTB">#REF!</definedName>
    <definedName name="cn_ds">#REF!</definedName>
    <definedName name="CocTN">#REF!</definedName>
    <definedName name="Cöï_ly_vaän_chuyeãn">#REF!</definedName>
    <definedName name="CÖÏ_LY_VAÄN_CHUYEÅN">#REF!</definedName>
    <definedName name="COMMON">#REF!</definedName>
    <definedName name="CON_EQP_COS">#REF!</definedName>
    <definedName name="CON_EQP_COST">#REF!</definedName>
    <definedName name="CongVattu">#REF!</definedName>
    <definedName name="CONST_EQ">#REF!</definedName>
    <definedName name="COVER">#REF!</definedName>
    <definedName name="CPVC100">#REF!</definedName>
    <definedName name="CPVC35">#REF!</definedName>
    <definedName name="CPVCDN">#REF!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t_tb">#REF!</definedName>
    <definedName name="ctdn9697">#REF!</definedName>
    <definedName name="CTIET">#REF!</definedName>
    <definedName name="CURRENCY">#REF!</definedName>
    <definedName name="cvvef">#REF!</definedName>
    <definedName name="CX">#REF!</definedName>
    <definedName name="cxacf">#REF!</definedName>
    <definedName name="cxzcaf">#REF!</definedName>
    <definedName name="czxcasc">#REF!</definedName>
    <definedName name="d">#REF!</definedName>
    <definedName name="D_7101A_B">#REF!</definedName>
    <definedName name="Data">#REF!</definedName>
    <definedName name="DATA_DATA2_List">#REF!</definedName>
    <definedName name="DATDAO">#REF!</definedName>
    <definedName name="DD">#REF!</definedName>
    <definedName name="DDAY">#REF!</definedName>
    <definedName name="del_h">#REF!</definedName>
    <definedName name="delw">#REF!</definedName>
    <definedName name="DEMI1">#REF!</definedName>
    <definedName name="DEMI2">#REF!</definedName>
    <definedName name="df">#REF!</definedName>
    <definedName name="dg">#REF!</definedName>
    <definedName name="dghp">#REF!</definedName>
    <definedName name="DGNC">#REF!</definedName>
    <definedName name="dgthss3">#REF!</definedName>
    <definedName name="DGTV">#REF!</definedName>
    <definedName name="dgvl">#REF!</definedName>
    <definedName name="DGVT">#REF!</definedName>
    <definedName name="DLCC">#REF!</definedName>
    <definedName name="dobt">#REF!</definedName>
    <definedName name="Documents_array">#REF!</definedName>
    <definedName name="dongia">#REF!</definedName>
    <definedName name="DS1p1vc">#REF!</definedName>
    <definedName name="ds1pnc">#REF!</definedName>
    <definedName name="ds1pvl">#REF!</definedName>
    <definedName name="ds3pctnc">#REF!</definedName>
    <definedName name="ds3pctvc">#REF!</definedName>
    <definedName name="ds3pctvl">#REF!</definedName>
    <definedName name="DSPK1p1nc">#REF!</definedName>
    <definedName name="DSPK1p1vl">#REF!</definedName>
    <definedName name="DSPK1pnc">#REF!</definedName>
    <definedName name="DSPK1pvl">#REF!</definedName>
    <definedName name="DSUMDATA">#REF!</definedName>
    <definedName name="em">#REF!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nd_Bal">#REF!</definedName>
    <definedName name="êng_th_îng_l_u_bê_tr_i">#REF!</definedName>
    <definedName name="eta_G">#REF!</definedName>
    <definedName name="eta_h">#REF!</definedName>
    <definedName name="eta_ht">#REF!</definedName>
    <definedName name="eta_q">#REF!</definedName>
    <definedName name="eta_qt">#REF!</definedName>
    <definedName name="eta_T">#REF!</definedName>
    <definedName name="Extra_Pay">#REF!</definedName>
    <definedName name="f">#REF!</definedName>
    <definedName name="f82E46">#REF!</definedName>
    <definedName name="FACTOR">#REF!</definedName>
    <definedName name="FO">#REF!</definedName>
    <definedName name="Full_Print">#REF!</definedName>
    <definedName name="G_ME">#REF!</definedName>
    <definedName name="Gia_CT">#REF!</definedName>
    <definedName name="Gia_VT">#REF!</definedName>
    <definedName name="GIAVLIEUTN">#REF!</definedName>
    <definedName name="Giocong">#REF!</definedName>
    <definedName name="gl3p">#REF!</definedName>
    <definedName name="h_ds">#REF!</definedName>
    <definedName name="H_THUCHTHH">#REF!</definedName>
    <definedName name="H_THUCTT">#REF!</definedName>
    <definedName name="Hai">#REF!</definedName>
    <definedName name="heä_soá_sình_laày">#REF!</definedName>
    <definedName name="Header_Row">#REF!</definedName>
    <definedName name="HHTT">#REF!</definedName>
    <definedName name="Hinh_thuc">#REF!</definedName>
    <definedName name="HOME_MANP">#REF!</definedName>
    <definedName name="HOMEOFFICE_COST">#REF!</definedName>
    <definedName name="Hong_Quang">#REF!</definedName>
    <definedName name="Hscs">#REF!</definedName>
    <definedName name="hsdc1">#REF!</definedName>
    <definedName name="HSHH">#REF!</definedName>
    <definedName name="HSHHUT">#REF!</definedName>
    <definedName name="hsk">#REF!</definedName>
    <definedName name="HSKK35">#REF!</definedName>
    <definedName name="HSLX">#REF!</definedName>
    <definedName name="HSLXP">#REF!</definedName>
    <definedName name="HSVC1">#REF!</definedName>
    <definedName name="HSVC2">#REF!</definedName>
    <definedName name="HSVC3">#REF!</definedName>
    <definedName name="HTHH">#REF!</definedName>
    <definedName name="HTNC">#REF!</definedName>
    <definedName name="HTVL">#REF!</definedName>
    <definedName name="HV">#REF!</definedName>
    <definedName name="I">#REF!</definedName>
    <definedName name="IDLAB_COST">#REF!</definedName>
    <definedName name="IND_LAB">#REF!</definedName>
    <definedName name="INDMANP">#REF!</definedName>
    <definedName name="Int">#REF!</definedName>
    <definedName name="Interest_Rate">#REF!</definedName>
    <definedName name="j">#REF!</definedName>
    <definedName name="j356C8">#REF!</definedName>
    <definedName name="K">#REF!</definedName>
    <definedName name="k_tb">#REF!</definedName>
    <definedName name="k2b">#REF!</definedName>
    <definedName name="KE_HOACH_VON_PHU_THU">#REF!</definedName>
    <definedName name="KH_Chang">#REF!</definedName>
    <definedName name="kl_ME">#REF!</definedName>
    <definedName name="KLTHDN">#REF!</definedName>
    <definedName name="KLVANKHUON">#REF!</definedName>
    <definedName name="kp1ph">#REF!</definedName>
    <definedName name="kqd_ng">#REF!</definedName>
    <definedName name="KSTK">#REF!</definedName>
    <definedName name="KVC">#REF!</definedName>
    <definedName name="L">#REF!</definedName>
    <definedName name="L_mong">#REF!</definedName>
    <definedName name="LK_hathe">#REF!</definedName>
    <definedName name="Lmk">#REF!</definedName>
    <definedName name="Loai_TD">#REF!</definedName>
    <definedName name="Loaïi_TB">#REF!</definedName>
    <definedName name="Loan_Amount">#REF!</definedName>
    <definedName name="Loan_Start">#REF!</definedName>
    <definedName name="Loan_Years">#REF!</definedName>
    <definedName name="lVC">#REF!</definedName>
    <definedName name="M12aavl">#REF!</definedName>
    <definedName name="M12ba3p">#REF!</definedName>
    <definedName name="M12bb1p">#REF!</definedName>
    <definedName name="M14bb1p">#REF!</definedName>
    <definedName name="M8a">#REF!</definedName>
    <definedName name="M8aa">#REF!</definedName>
    <definedName name="m8aanc">#REF!</definedName>
    <definedName name="m8aavl">#REF!</definedName>
    <definedName name="Ma3pnc">#REF!</definedName>
    <definedName name="Ma3pvl">#REF!</definedName>
    <definedName name="Maa3pnc">#REF!</definedName>
    <definedName name="Maa3pvl">#REF!</definedName>
    <definedName name="mahang">#REF!</definedName>
    <definedName name="MAJ_CON_EQP">#REF!</definedName>
    <definedName name="Mau">#REF!</definedName>
    <definedName name="MAVANKHUON">#REF!</definedName>
    <definedName name="MAVLTHDN">#REF!</definedName>
    <definedName name="Mba1p">#REF!</definedName>
    <definedName name="Mba3p">#REF!</definedName>
    <definedName name="Mbb3p">#REF!</definedName>
    <definedName name="mc">#REF!</definedName>
    <definedName name="me">#REF!</definedName>
    <definedName name="MG_A">#REF!</definedName>
    <definedName name="minh_1">#REF!</definedName>
    <definedName name="minh_mtk">#REF!</definedName>
    <definedName name="MNBT">#REF!</definedName>
    <definedName name="MNC">#REF!</definedName>
    <definedName name="MNHL">#REF!</definedName>
    <definedName name="MNTL">#REF!</definedName>
    <definedName name="mo">#REF!</definedName>
    <definedName name="Moùng">#REF!</definedName>
    <definedName name="MSCT">#REF!</definedName>
    <definedName name="MSVT_TAM">#REF!</definedName>
    <definedName name="mtk">#REF!</definedName>
    <definedName name="MTMAC12">#REF!</definedName>
    <definedName name="mtram">#REF!</definedName>
    <definedName name="n">#REF!</definedName>
    <definedName name="n_ng1">#REF!</definedName>
    <definedName name="n_ng2">#REF!</definedName>
    <definedName name="n_ng3">#REF!</definedName>
    <definedName name="n_tm">#REF!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g">#REF!</definedName>
    <definedName name="N1pINGvc">#REF!</definedName>
    <definedName name="n1pint">#REF!</definedName>
    <definedName name="nc">#REF!</definedName>
    <definedName name="nc3p">#REF!</definedName>
    <definedName name="NCBD100">#REF!</definedName>
    <definedName name="NCBD200">#REF!</definedName>
    <definedName name="NCBD250">#REF!</definedName>
    <definedName name="NCcap0.7">#REF!</definedName>
    <definedName name="NCcap1">#REF!</definedName>
    <definedName name="NCCT3p">#REF!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gay">#REF!</definedName>
    <definedName name="nhn">#REF!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903p">#REF!</definedName>
    <definedName name="nin3p">#REF!</definedName>
    <definedName name="nind">#REF!</definedName>
    <definedName name="nind1p">#REF!</definedName>
    <definedName name="nind3p">#REF!</definedName>
    <definedName name="NINDnc">#REF!</definedName>
    <definedName name="nindnc1p">#REF!</definedName>
    <definedName name="NINDvc">#REF!</definedName>
    <definedName name="NINDvl">#REF!</definedName>
    <definedName name="nindvl1p">#REF!</definedName>
    <definedName name="ning1p">#REF!</definedName>
    <definedName name="ningnc1p">#REF!</definedName>
    <definedName name="ningvl1p">#REF!</definedName>
    <definedName name="NINnc">#REF!</definedName>
    <definedName name="nint1p">#REF!</definedName>
    <definedName name="nintnc1p">#REF!</definedName>
    <definedName name="nintvl1p">#REF!</definedName>
    <definedName name="NINvc">#REF!</definedName>
    <definedName name="NINvl">#REF!</definedName>
    <definedName name="nl">#REF!</definedName>
    <definedName name="nl1p">#REF!</definedName>
    <definedName name="nl3p">#REF!</definedName>
    <definedName name="nlht">#REF!</definedName>
    <definedName name="NLTK1p">#REF!</definedName>
    <definedName name="nn">#REF!</definedName>
    <definedName name="nn1p">#REF!</definedName>
    <definedName name="nn3p">#REF!</definedName>
    <definedName name="NTB">#REF!</definedName>
    <definedName name="Num_Pmt_Per_Year">#REF!</definedName>
    <definedName name="nx">#REF!</definedName>
    <definedName name="osc">#REF!</definedName>
    <definedName name="P_ave">#REF!</definedName>
    <definedName name="P_tb">#REF!</definedName>
    <definedName name="P_tbn">#REF!</definedName>
    <definedName name="Pay_Date">#REF!</definedName>
    <definedName name="Pay_Num">#REF!</definedName>
    <definedName name="Pdat">#REF!</definedName>
    <definedName name="Pdb">#REF!</definedName>
    <definedName name="PRICE">#REF!</definedName>
    <definedName name="PRICE1">#REF!</definedName>
    <definedName name="Princ">#REF!</definedName>
    <definedName name="_xlnm.Print_Area" localSheetId="7">' PLHĐ 1 NĂM'!$A$1:$K$33</definedName>
    <definedName name="_xlnm.Print_Area" localSheetId="4">' PLHĐ TV'!$A$1:$K$32</definedName>
    <definedName name="_xlnm.Print_Area" localSheetId="9">' PLHĐ VTH'!$A$1:$K$34</definedName>
    <definedName name="PRINT_TITLES_MI">#REF!</definedName>
    <definedName name="PRINTA">#REF!</definedName>
    <definedName name="PRINTB">#REF!</definedName>
    <definedName name="PRINTC">#REF!</definedName>
    <definedName name="PROPOSAL">#REF!</definedName>
    <definedName name="PTNC">#REF!</definedName>
    <definedName name="q">#REF!</definedName>
    <definedName name="q_ds">#REF!</definedName>
    <definedName name="qdb">#REF!</definedName>
    <definedName name="qG">#REF!</definedName>
    <definedName name="ra11p">#REF!</definedName>
    <definedName name="ra13p">#REF!</definedName>
    <definedName name="rack1">#REF!</definedName>
    <definedName name="rack2">#REF!</definedName>
    <definedName name="rack3">#REF!</definedName>
    <definedName name="rack4">#REF!</definedName>
    <definedName name="RECOUT">#REF!</definedName>
    <definedName name="RFP003A">#REF!</definedName>
    <definedName name="RFP003B">#REF!</definedName>
    <definedName name="RFP003C">#REF!</definedName>
    <definedName name="RFP003D">#REF!</definedName>
    <definedName name="RFP003E">#REF!</definedName>
    <definedName name="RFP003F">#REF!</definedName>
    <definedName name="rtÎ">#REF!</definedName>
    <definedName name="safcsdaff">#REF!</definedName>
    <definedName name="SCH">#REF!</definedName>
    <definedName name="Sched_Pay">#REF!</definedName>
    <definedName name="Scheduled_Extra_Payments">#REF!</definedName>
    <definedName name="Scheduled_Interest_Rate">#REF!</definedName>
    <definedName name="Scheduled_Monthly_Payment">#REF!</definedName>
    <definedName name="SCT">#REF!</definedName>
    <definedName name="sd1p">#REF!</definedName>
    <definedName name="sd3p">#REF!</definedName>
    <definedName name="Sdat">#REF!</definedName>
    <definedName name="SDMONG">#REF!</definedName>
    <definedName name="Sè_hiÖu_Tk">#REF!</definedName>
    <definedName name="sht">#REF!</definedName>
    <definedName name="sht1p">#REF!</definedName>
    <definedName name="sht3p">#REF!</definedName>
    <definedName name="SIZE">#REF!</definedName>
    <definedName name="SL_CRD">#REF!</definedName>
    <definedName name="SL_CRS">#REF!</definedName>
    <definedName name="SL_CS">#REF!</definedName>
    <definedName name="SL_DD">#REF!</definedName>
    <definedName name="soc3p">#REF!</definedName>
    <definedName name="solieu">#REF!</definedName>
    <definedName name="SORT">#REF!</definedName>
    <definedName name="SPEC">#REF!</definedName>
    <definedName name="SPECSUMMARY">#REF!</definedName>
    <definedName name="st1p">#REF!</definedName>
    <definedName name="st3p">#REF!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MMARY">#REF!</definedName>
    <definedName name="t">#REF!</definedName>
    <definedName name="t101p">#REF!</definedName>
    <definedName name="t103p">#REF!</definedName>
    <definedName name="t10m">#REF!</definedName>
    <definedName name="t10nc1p">#REF!</definedName>
    <definedName name="t10vl1p">#REF!</definedName>
    <definedName name="t121p">#REF!</definedName>
    <definedName name="t123p">#REF!</definedName>
    <definedName name="T12nc">#REF!</definedName>
    <definedName name="t12nc3p">#REF!</definedName>
    <definedName name="T12vc">#REF!</definedName>
    <definedName name="T12vl">#REF!</definedName>
    <definedName name="t141p">#REF!</definedName>
    <definedName name="t143p">#REF!</definedName>
    <definedName name="t7m">#REF!</definedName>
    <definedName name="t8m">#REF!</definedName>
    <definedName name="TAMTINH">#REF!</definedName>
    <definedName name="tb">#REF!</definedName>
    <definedName name="TBA">#REF!</definedName>
    <definedName name="tbtram">#REF!</definedName>
    <definedName name="TBXD">#REF!</definedName>
    <definedName name="TC">#REF!</definedName>
    <definedName name="TC_NHANH1">#REF!</definedName>
    <definedName name="td">#REF!</definedName>
    <definedName name="TD12vl">#REF!</definedName>
    <definedName name="TD1p1nc">#REF!</definedName>
    <definedName name="td1p1vc">#REF!</definedName>
    <definedName name="TD1p1vl">#REF!</definedName>
    <definedName name="td3p">#REF!</definedName>
    <definedName name="Tdat">#REF!</definedName>
    <definedName name="TDctnc">#REF!</definedName>
    <definedName name="TDctvc">#REF!</definedName>
    <definedName name="TDctvl">#REF!</definedName>
    <definedName name="tdnc1p">#REF!</definedName>
    <definedName name="tdtr2cnc">#REF!</definedName>
    <definedName name="tdtr2cvl">#REF!</definedName>
    <definedName name="tdvl1p">#REF!</definedName>
    <definedName name="TenTN">#REF!</definedName>
    <definedName name="text">#REF!</definedName>
    <definedName name="thanhtien">#REF!</definedName>
    <definedName name="THGO1pnc">#REF!</definedName>
    <definedName name="thht">#REF!</definedName>
    <definedName name="THI">#REF!</definedName>
    <definedName name="thkp3">#REF!</definedName>
    <definedName name="THT">#REF!</definedName>
    <definedName name="thtt">#REF!</definedName>
    <definedName name="TITAN">#REF!</definedName>
    <definedName name="TLAC120">#REF!</definedName>
    <definedName name="TLAC35">#REF!</definedName>
    <definedName name="TLAC50">#REF!</definedName>
    <definedName name="TLAC70">#REF!</definedName>
    <definedName name="TLAC95">#REF!</definedName>
    <definedName name="TM">#REF!</definedName>
    <definedName name="Tong_co">#REF!</definedName>
    <definedName name="Tong_no">#REF!</definedName>
    <definedName name="TONGDUTOAN">#REF!</definedName>
    <definedName name="Total_Interest">#REF!</definedName>
    <definedName name="Total_Pay">#REF!</definedName>
    <definedName name="TPLRP">#REF!</definedName>
    <definedName name="TRADE2">#REF!</definedName>
    <definedName name="TRAM">#REF!</definedName>
    <definedName name="TRISO">#REF!</definedName>
    <definedName name="TT_1P">#REF!</definedName>
    <definedName name="TT_3p">#REF!</definedName>
    <definedName name="ttbt">#REF!</definedName>
    <definedName name="TTDD1P">#REF!</definedName>
    <definedName name="TTDKKH">#REF!</definedName>
    <definedName name="ttronmk">#REF!</definedName>
    <definedName name="tv75nc">#REF!</definedName>
    <definedName name="tv75vl">#REF!</definedName>
    <definedName name="TyLeTN">#REF!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nchuyen">#REF!</definedName>
    <definedName name="VARIINST">#REF!</definedName>
    <definedName name="VARIPURC">#REF!</definedName>
    <definedName name="vat_lieu_KVIII">#REF!</definedName>
    <definedName name="Vattu">#REF!</definedName>
    <definedName name="vbtchongnuocm300">#REF!</definedName>
    <definedName name="vbtm150">#REF!</definedName>
    <definedName name="vbtm300">#REF!</definedName>
    <definedName name="vbtm400">#REF!</definedName>
    <definedName name="vccot">#REF!</definedName>
    <definedName name="VCHT">#REF!</definedName>
    <definedName name="vctb">#REF!</definedName>
    <definedName name="VCVBT1">#REF!</definedName>
    <definedName name="VCVBT2">#REF!</definedName>
    <definedName name="vd3p">#REF!</definedName>
    <definedName name="vkcauthang">#REF!</definedName>
    <definedName name="vksan">#REF!</definedName>
    <definedName name="vl">#REF!</definedName>
    <definedName name="vl3p">#REF!</definedName>
    <definedName name="VLBS">#REF!</definedName>
    <definedName name="Vlcap0.7">#REF!</definedName>
    <definedName name="VLcap1">#REF!</definedName>
    <definedName name="VLCT3p">#REF!</definedName>
    <definedName name="vldn400">#REF!</definedName>
    <definedName name="vldn600">#REF!</definedName>
    <definedName name="vltram">#REF!</definedName>
    <definedName name="vr3p">#REF!</definedName>
    <definedName name="Vua">#REF!</definedName>
    <definedName name="W">#REF!</definedName>
    <definedName name="w_h">#REF!</definedName>
    <definedName name="w_reser">#REF!</definedName>
    <definedName name="w_t">#REF!</definedName>
    <definedName name="w_x">#REF!</definedName>
    <definedName name="wG">#REF!</definedName>
    <definedName name="wout">#REF!</definedName>
    <definedName name="wrn.Bang._.ke._.nhan._.hang.">#REF!</definedName>
    <definedName name="wrn.Che._.do._.duoc._.huong.">#REF!</definedName>
    <definedName name="wrn.chi._.tiÆt.">#REF!</definedName>
    <definedName name="wrn.Giáy._.bao._.no.">#REF!</definedName>
    <definedName name="WT">#REF!</definedName>
    <definedName name="WW">#REF!</definedName>
    <definedName name="X">#REF!</definedName>
    <definedName name="x1pind">#REF!</definedName>
    <definedName name="X1pINDnc">#REF!</definedName>
    <definedName name="X1pINDvc">#REF!</definedName>
    <definedName name="X1pINDvl">#REF!</definedName>
    <definedName name="x1ping">#REF!</definedName>
    <definedName name="X1pINGnc">#REF!</definedName>
    <definedName name="X1pINGvc">#REF!</definedName>
    <definedName name="X1pINGvl">#REF!</definedName>
    <definedName name="x1pint">#REF!</definedName>
    <definedName name="xazsd">#REF!</definedName>
    <definedName name="xczcvd">#REF!</definedName>
    <definedName name="xfco">#REF!</definedName>
    <definedName name="xfco3p">#REF!</definedName>
    <definedName name="XFCOnc">#REF!</definedName>
    <definedName name="xfcotnc">#REF!</definedName>
    <definedName name="xfcotvl">#REF!</definedName>
    <definedName name="XFCOvl">#REF!</definedName>
    <definedName name="xhn">#REF!</definedName>
    <definedName name="xig">#REF!</definedName>
    <definedName name="xig1p">#REF!</definedName>
    <definedName name="xig3p">#REF!</definedName>
    <definedName name="XIGnc">#REF!</definedName>
    <definedName name="XIGvc">#REF!</definedName>
    <definedName name="XIGvl">#REF!</definedName>
    <definedName name="xin">#REF!</definedName>
    <definedName name="xin190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#REF!</definedName>
    <definedName name="xint1p">#REF!</definedName>
    <definedName name="XINvc">#REF!</definedName>
    <definedName name="XINvl">#REF!</definedName>
    <definedName name="xit">#REF!</definedName>
    <definedName name="xit1p">#REF!</definedName>
    <definedName name="xit3p">#REF!</definedName>
    <definedName name="XITnc">#REF!</definedName>
    <definedName name="XITvc">#REF!</definedName>
    <definedName name="XITvl">#REF!</definedName>
    <definedName name="xl">#REF!</definedName>
    <definedName name="xlc">#REF!</definedName>
    <definedName name="xlk">#REF!</definedName>
    <definedName name="xmcax">#REF!</definedName>
    <definedName name="xzcascsac">#REF!</definedName>
    <definedName name="xzcca">#REF!</definedName>
    <definedName name="xzcdsc">#REF!</definedName>
    <definedName name="xzcsa">#REF!</definedName>
    <definedName name="xzcvdvsd">#REF!</definedName>
    <definedName name="xzczcas">#REF!</definedName>
    <definedName name="xzczcvds">#REF!</definedName>
    <definedName name="z">#REF!</definedName>
    <definedName name="z_hl">#REF!</definedName>
    <definedName name="z_tl">#REF!</definedName>
    <definedName name="zcazsa">#REF!</definedName>
    <definedName name="zfafeg">#REF!</definedName>
    <definedName name="zxcasa">#REF!</definedName>
    <definedName name="zxcxd">#REF!</definedName>
    <definedName name="zxcxzdsa">#REF!</definedName>
    <definedName name="ZXD">#REF!</definedName>
    <definedName name="ZYX">#REF!</definedName>
    <definedName name="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HP</author>
  </authors>
  <commentList>
    <comment ref="M1" authorId="0">
      <text>
        <r>
          <rPr>
            <b/>
            <sz val="9"/>
            <rFont val="Tahoma"/>
            <charset val="163"/>
          </rPr>
          <t xml:space="preserve">CTY </t>
        </r>
      </text>
    </comment>
    <comment ref="M2" authorId="0">
      <text>
        <r>
          <rPr>
            <b/>
            <sz val="9"/>
            <rFont val="Tahoma"/>
            <charset val="163"/>
          </rPr>
          <t>NV</t>
        </r>
      </text>
    </comment>
  </commentList>
</comments>
</file>

<file path=xl/comments2.xml><?xml version="1.0" encoding="utf-8"?>
<comments xmlns="http://schemas.openxmlformats.org/spreadsheetml/2006/main">
  <authors>
    <author>HP</author>
  </authors>
  <commentList>
    <comment ref="M1" authorId="0">
      <text>
        <r>
          <rPr>
            <b/>
            <sz val="9"/>
            <rFont val="Tahoma"/>
            <charset val="163"/>
          </rPr>
          <t xml:space="preserve">CTY </t>
        </r>
      </text>
    </comment>
    <comment ref="M2" authorId="0">
      <text>
        <r>
          <rPr>
            <b/>
            <sz val="9"/>
            <rFont val="Tahoma"/>
            <charset val="163"/>
          </rPr>
          <t>NV</t>
        </r>
      </text>
    </comment>
  </commentList>
</comments>
</file>

<file path=xl/comments3.xml><?xml version="1.0" encoding="utf-8"?>
<comments xmlns="http://schemas.openxmlformats.org/spreadsheetml/2006/main">
  <authors>
    <author>HP</author>
  </authors>
  <commentList>
    <comment ref="M1" authorId="0">
      <text>
        <r>
          <rPr>
            <b/>
            <sz val="9"/>
            <rFont val="Tahoma"/>
            <charset val="163"/>
          </rPr>
          <t xml:space="preserve">CTY </t>
        </r>
      </text>
    </comment>
    <comment ref="M2" authorId="0">
      <text>
        <r>
          <rPr>
            <b/>
            <sz val="9"/>
            <rFont val="Tahoma"/>
            <charset val="163"/>
          </rPr>
          <t>NV</t>
        </r>
      </text>
    </comment>
  </commentList>
</comments>
</file>

<file path=xl/comments4.xml><?xml version="1.0" encoding="utf-8"?>
<comments xmlns="http://schemas.openxmlformats.org/spreadsheetml/2006/main">
  <authors>
    <author>HP</author>
  </authors>
  <commentList>
    <comment ref="M1" authorId="0">
      <text>
        <r>
          <rPr>
            <b/>
            <sz val="9"/>
            <rFont val="Tahoma"/>
            <charset val="163"/>
          </rPr>
          <t xml:space="preserve">CTY </t>
        </r>
      </text>
    </comment>
    <comment ref="M2" authorId="0">
      <text>
        <r>
          <rPr>
            <b/>
            <sz val="9"/>
            <rFont val="Tahoma"/>
            <charset val="163"/>
          </rPr>
          <t>NV</t>
        </r>
      </text>
    </comment>
  </commentList>
</comments>
</file>

<file path=xl/comments5.xml><?xml version="1.0" encoding="utf-8"?>
<comments xmlns="http://schemas.openxmlformats.org/spreadsheetml/2006/main">
  <authors>
    <author>HP</author>
  </authors>
  <commentList>
    <comment ref="M1" authorId="0">
      <text>
        <r>
          <rPr>
            <b/>
            <sz val="9"/>
            <rFont val="Tahoma"/>
            <charset val="163"/>
          </rPr>
          <t xml:space="preserve">CTY </t>
        </r>
      </text>
    </comment>
    <comment ref="M2" authorId="0">
      <text>
        <r>
          <rPr>
            <b/>
            <sz val="9"/>
            <rFont val="Tahoma"/>
            <charset val="163"/>
          </rPr>
          <t>NV</t>
        </r>
      </text>
    </comment>
  </commentList>
</comments>
</file>

<file path=xl/comments6.xml><?xml version="1.0" encoding="utf-8"?>
<comments xmlns="http://schemas.openxmlformats.org/spreadsheetml/2006/main">
  <authors>
    <author>HP</author>
  </authors>
  <commentList>
    <comment ref="M1" authorId="0">
      <text>
        <r>
          <rPr>
            <b/>
            <sz val="9"/>
            <rFont val="Tahoma"/>
            <charset val="163"/>
          </rPr>
          <t xml:space="preserve">CTY </t>
        </r>
      </text>
    </comment>
    <comment ref="M2" authorId="0">
      <text>
        <r>
          <rPr>
            <b/>
            <sz val="9"/>
            <rFont val="Tahoma"/>
            <charset val="163"/>
          </rPr>
          <t>NV</t>
        </r>
      </text>
    </comment>
  </commentList>
</comments>
</file>

<file path=xl/comments7.xml><?xml version="1.0" encoding="utf-8"?>
<comments xmlns="http://schemas.openxmlformats.org/spreadsheetml/2006/main">
  <authors>
    <author>HP</author>
  </authors>
  <commentList>
    <comment ref="M1" authorId="0">
      <text>
        <r>
          <rPr>
            <b/>
            <sz val="9"/>
            <rFont val="Tahoma"/>
            <charset val="163"/>
          </rPr>
          <t xml:space="preserve">CTY </t>
        </r>
      </text>
    </comment>
    <comment ref="M2" authorId="0">
      <text>
        <r>
          <rPr>
            <b/>
            <sz val="9"/>
            <rFont val="Tahoma"/>
            <charset val="163"/>
          </rPr>
          <t>NV</t>
        </r>
      </text>
    </comment>
  </commentList>
</comments>
</file>

<file path=xl/comments8.xml><?xml version="1.0" encoding="utf-8"?>
<comments xmlns="http://schemas.openxmlformats.org/spreadsheetml/2006/main">
  <authors>
    <author>HP</author>
  </authors>
  <commentList>
    <comment ref="M1" authorId="0">
      <text>
        <r>
          <rPr>
            <b/>
            <sz val="9"/>
            <rFont val="Tahoma"/>
            <charset val="163"/>
          </rPr>
          <t xml:space="preserve">CTY </t>
        </r>
      </text>
    </comment>
    <comment ref="M2" authorId="0">
      <text>
        <r>
          <rPr>
            <b/>
            <sz val="9"/>
            <rFont val="Tahoma"/>
            <charset val="163"/>
          </rPr>
          <t>NV</t>
        </r>
      </text>
    </comment>
  </commentList>
</comments>
</file>

<file path=xl/comments9.xml><?xml version="1.0" encoding="utf-8"?>
<comments xmlns="http://schemas.openxmlformats.org/spreadsheetml/2006/main">
  <authors>
    <author>HP</author>
  </authors>
  <commentList>
    <comment ref="M1" authorId="0">
      <text>
        <r>
          <rPr>
            <b/>
            <sz val="9"/>
            <rFont val="Tahoma"/>
            <charset val="163"/>
          </rPr>
          <t xml:space="preserve">CTY </t>
        </r>
      </text>
    </comment>
    <comment ref="M2" authorId="0">
      <text>
        <r>
          <rPr>
            <b/>
            <sz val="9"/>
            <rFont val="Tahoma"/>
            <charset val="163"/>
          </rPr>
          <t>NV</t>
        </r>
      </text>
    </comment>
  </commentList>
</comments>
</file>

<file path=xl/sharedStrings.xml><?xml version="1.0" encoding="utf-8"?>
<sst xmlns="http://schemas.openxmlformats.org/spreadsheetml/2006/main" count="692" uniqueCount="294">
  <si>
    <t>STT</t>
  </si>
  <si>
    <t>TÊN CTY</t>
  </si>
  <si>
    <t>TÊN VIẾT TẮT</t>
  </si>
  <si>
    <t>TÊN GIÁM ĐỐC</t>
  </si>
  <si>
    <t>ĐC CTY</t>
  </si>
  <si>
    <t>MST</t>
  </si>
  <si>
    <t>Chức vụ</t>
  </si>
  <si>
    <t>Nơi Cấp</t>
  </si>
  <si>
    <t>Ngày Cấp</t>
  </si>
  <si>
    <t>Điện Thoại</t>
  </si>
  <si>
    <t>Tài Khoản</t>
  </si>
  <si>
    <t>Tại Ngân Hàng</t>
  </si>
  <si>
    <t>SỐ HỢP ĐỒNG</t>
  </si>
  <si>
    <t>Ngày ký HD</t>
  </si>
  <si>
    <t>Tháng ký HD</t>
  </si>
  <si>
    <t>Năm ký HD</t>
  </si>
  <si>
    <t>TG bắt đầu HD</t>
  </si>
  <si>
    <t>TG kết thúc HD</t>
  </si>
  <si>
    <t>Phương thức TT</t>
  </si>
  <si>
    <t>Thời hạn TT</t>
  </si>
  <si>
    <t>CÔNG TY CỔ PHẦN THƯƠNG MẠI ABC</t>
  </si>
  <si>
    <t>ABC</t>
  </si>
  <si>
    <t>NGUYỄN VĂN A</t>
  </si>
  <si>
    <t>15 Lý Thường Kiệt, Phường 10, Quận 10, TP. HCM.</t>
  </si>
  <si>
    <t>031100000</t>
  </si>
  <si>
    <t>Giám Đốc</t>
  </si>
  <si>
    <t>Sở Kế Hoạch &amp; Đầu Tư Tp.HCM</t>
  </si>
  <si>
    <t xml:space="preserve">028 6658.1030 </t>
  </si>
  <si>
    <t>101.110.582.9006</t>
  </si>
  <si>
    <t>Ngân hàng TMCP Quân Đội – CN TP HCM</t>
  </si>
  <si>
    <t>01/ABC</t>
  </si>
  <si>
    <t>01</t>
  </si>
  <si>
    <t>2019</t>
  </si>
  <si>
    <t>Tiền mặt / Chuyển khoản</t>
  </si>
  <si>
    <t>60 ngày</t>
  </si>
  <si>
    <t>Họ tên</t>
  </si>
  <si>
    <t>Ngày vào công ty</t>
  </si>
  <si>
    <t>Bộ phận</t>
  </si>
  <si>
    <t>Chức vụ/ Nhiệm vụ</t>
  </si>
  <si>
    <t>Ngày sinh</t>
  </si>
  <si>
    <t>Giới tính</t>
  </si>
  <si>
    <t>Quốc tịch</t>
  </si>
  <si>
    <t>Dân tộc</t>
  </si>
  <si>
    <t>CMND/CCCD</t>
  </si>
  <si>
    <t>Ngày cấp</t>
  </si>
  <si>
    <t>Nơi cấp</t>
  </si>
  <si>
    <t>Số điện thoại</t>
  </si>
  <si>
    <t>SỐ SỔ BHXH</t>
  </si>
  <si>
    <t>Địa chỉ thường trú</t>
  </si>
  <si>
    <t>Nơi cư trú</t>
  </si>
  <si>
    <t>STK</t>
  </si>
  <si>
    <t>Nơi sinh</t>
  </si>
  <si>
    <t>NGÀY CẤP MST</t>
  </si>
  <si>
    <t>NƠI CẤP</t>
  </si>
  <si>
    <t>TG LÀM VIỆC</t>
  </si>
  <si>
    <t>NƠI LÀM VIỆC</t>
  </si>
  <si>
    <t>Số HĐTV</t>
  </si>
  <si>
    <t>Loại HD</t>
  </si>
  <si>
    <t>Ngày ký HĐ</t>
  </si>
  <si>
    <t>TỪ NGÀY</t>
  </si>
  <si>
    <t>ĐẾN NGÀY</t>
  </si>
  <si>
    <t>MỨC LƯƠNG</t>
  </si>
  <si>
    <t>THƯỞNG HIỆU QUẢ CÔNG VIỆC</t>
  </si>
  <si>
    <t>TỔNG THU NHẬP</t>
  </si>
  <si>
    <t>SỐ PLHĐ</t>
  </si>
  <si>
    <t>Ngày ký PLHĐ</t>
  </si>
  <si>
    <t>Số BMTT</t>
  </si>
  <si>
    <t>SỐ HĐLĐ</t>
  </si>
  <si>
    <t>Số BBTT</t>
  </si>
  <si>
    <t>SỐ HDLD</t>
  </si>
  <si>
    <t>TIỀN CƠM, XĂNG XE, ĐIỆN THOẠI</t>
  </si>
  <si>
    <t>TIỀN CHUYÊN CẦN</t>
  </si>
  <si>
    <t>TG NGHỈ VIỆC</t>
  </si>
  <si>
    <t>SỐ QD NGHỈ</t>
  </si>
  <si>
    <t>NGÀY QD</t>
  </si>
  <si>
    <t>BỘ PHẬN</t>
  </si>
  <si>
    <t>ĐƯA VÀO</t>
  </si>
  <si>
    <t>GHI CHÚ</t>
  </si>
  <si>
    <t>HỢP ĐỒNG THỬ VIỆC</t>
  </si>
  <si>
    <t>HỢP ĐỒNG 1 NĂM</t>
  </si>
  <si>
    <t>HỢP ĐỒNG VÔ THỜI HẠN</t>
  </si>
  <si>
    <t>Nguyễn Văn B</t>
  </si>
  <si>
    <t>20/2/2025</t>
  </si>
  <si>
    <t>HCNS</t>
  </si>
  <si>
    <t>Nhân viên Hành chính - Nhân sự</t>
  </si>
  <si>
    <t>Nam</t>
  </si>
  <si>
    <t>Việt Nam</t>
  </si>
  <si>
    <t>Kinh</t>
  </si>
  <si>
    <t>05200000000</t>
  </si>
  <si>
    <t>21/2/2024</t>
  </si>
  <si>
    <t>Cục trưởng Cục CS Về QLHC TTXH</t>
  </si>
  <si>
    <t>0932465789</t>
  </si>
  <si>
    <t>Thôn A, Huyện B, Tỉnh C</t>
  </si>
  <si>
    <t>Đường số 4, Hiệp Bình Chánh, TP Thủ Đức, TP HCM</t>
  </si>
  <si>
    <t>Tỉnh C</t>
  </si>
  <si>
    <t>03123456</t>
  </si>
  <si>
    <t>HCM</t>
  </si>
  <si>
    <t>8 giờ/ ngày</t>
  </si>
  <si>
    <t>01_HDTV/ABC/2025</t>
  </si>
  <si>
    <t>Hợp đồng thử việc</t>
  </si>
  <si>
    <t>20/02/2025</t>
  </si>
  <si>
    <t>19/04/2025</t>
  </si>
  <si>
    <t>01_PLTV/ABC/2025</t>
  </si>
  <si>
    <t>20/03/2025</t>
  </si>
  <si>
    <t>01_BMTT/ABC/2025</t>
  </si>
  <si>
    <t>01_HDLD/ABC/2025</t>
  </si>
  <si>
    <t>Hợp đồng  xác định thời hạn.</t>
  </si>
  <si>
    <t>20/04/2025</t>
  </si>
  <si>
    <t>19/04/2026</t>
  </si>
  <si>
    <t>01_PLHDLD/ACB/2025</t>
  </si>
  <si>
    <t>20/06/2025</t>
  </si>
  <si>
    <t>01_BMTTCT/ABC/2025</t>
  </si>
  <si>
    <t>02_HDLD/ABC/2026</t>
  </si>
  <si>
    <t>Hợp đồng không xác định thời hạn.</t>
  </si>
  <si>
    <t>20/04/2026</t>
  </si>
  <si>
    <t>02_PLHDCT/ABC/2025</t>
  </si>
  <si>
    <t>20/10/2026</t>
  </si>
  <si>
    <t>02_BMTTCT/ABC/2026</t>
  </si>
  <si>
    <t xml:space="preserve"> CỘNG HÒA XÃ HỘI CHỦ NGHĨA VIỆT NAM</t>
  </si>
  <si>
    <t>CTY</t>
  </si>
  <si>
    <t>Độc lập - Tự do - Hạnh phúc</t>
  </si>
  <si>
    <t>NV</t>
  </si>
  <si>
    <t>- Căn cứ quy định tại Bộ luật lao động số 45/2019/QH14 ban hành ngày 20 tháng 11 năm 2019;</t>
  </si>
  <si>
    <t>- Căn cứ vào nhu cầu và năng lực của hai bên,</t>
  </si>
  <si>
    <t>BÊN A (NGƯỜI SỬ DỤNG LAO ĐỘNG):</t>
  </si>
  <si>
    <t xml:space="preserve">Địa chỉ: </t>
  </si>
  <si>
    <t xml:space="preserve">Mã số thuế: </t>
  </si>
  <si>
    <t>Đại diện:</t>
  </si>
  <si>
    <t>Quốc tịch: Việt Nam.</t>
  </si>
  <si>
    <t xml:space="preserve">
</t>
  </si>
  <si>
    <t xml:space="preserve">Chức vụ: </t>
  </si>
  <si>
    <t>(Sau đây gọi là “Người sử dụng lao động” hoặc "Công ty")</t>
  </si>
  <si>
    <t xml:space="preserve">BÊN B (NGƯỜI LAO ĐỘNG): </t>
  </si>
  <si>
    <t>Quốc tịch:</t>
  </si>
  <si>
    <t xml:space="preserve">Sinh ngày: </t>
  </si>
  <si>
    <t xml:space="preserve">Tại: </t>
  </si>
  <si>
    <t xml:space="preserve">Địa chỉ thường trú: </t>
  </si>
  <si>
    <t>Số CMND/CCCD:</t>
  </si>
  <si>
    <t xml:space="preserve">Cấp ngày: </t>
  </si>
  <si>
    <t>Tại:</t>
  </si>
  <si>
    <t>(Sau đây gọi là “Người lao động”)</t>
  </si>
  <si>
    <t>Thoả thuận ký kết hợp đồng thử việc và cam kết làm đúng những điều khoản sau đây:</t>
  </si>
  <si>
    <t>Điều 1: Thời hạn và công việc hợp đồng </t>
  </si>
  <si>
    <t>1. Loại hợp đồng lao động:</t>
  </si>
  <si>
    <t xml:space="preserve">2. Từ ngày: </t>
  </si>
  <si>
    <t>đến ngày</t>
  </si>
  <si>
    <t xml:space="preserve">4. Chức danh: </t>
  </si>
  <si>
    <t>5. Công việc phải làm: Theo bản Mô tả công việc và theo sự phân công, sắp xếp của Ban Giám Đốc công ty:</t>
  </si>
  <si>
    <t xml:space="preserve">   + Thực hiện công việc theo đúng chức danh chuyên môn dưới sự quản lý, điều hành của người quản lý trực tiếp và
 lãnh đạo đơn vị.</t>
  </si>
  <si>
    <t xml:space="preserve">   + Phối hợp với các phòng ban, người lao động khác trong công ty để phát huy hiệu quả công việc theo bản mô tả 
công việc.</t>
  </si>
  <si>
    <t xml:space="preserve">   + Những công việc khác theo nhu cầu kinh doanh của Công ty, theo lệnh của người quản lý trực tiếp hoặc 
Ban Giám Đốc trong giới hạn Pháp luật quy định.</t>
  </si>
  <si>
    <t>Điều 2: Chế độ làm việc:</t>
  </si>
  <si>
    <t>1. Thời giờ làm việc:</t>
  </si>
  <si>
    <t xml:space="preserve">   a) Trong ngày:</t>
  </si>
  <si>
    <t xml:space="preserve">   b) Trong tuần: từ thứ hai đến thứ sáu hàng tuần.</t>
  </si>
  <si>
    <t>2. Thời giờ nghỉ ngơi:</t>
  </si>
  <si>
    <t xml:space="preserve">   a) Hàng tuần: được nghỉ thứ bảy, chủ nhật.</t>
  </si>
  <si>
    <t xml:space="preserve">   b) Nghỉ hàng năm, nghỉ lễ, tết, nghỉ việc riêng: theo quy định của Pháp Luật Lao động hiện hành.</t>
  </si>
  <si>
    <r>
      <t>3. Được cấp phát những dụng cụ làm việc gồm:</t>
    </r>
    <r>
      <rPr>
        <sz val="11"/>
        <rFont val="Times New Roman"/>
        <charset val="134"/>
      </rPr>
      <t xml:space="preserve"> Căn cứ theo công việc thực tế.</t>
    </r>
  </si>
  <si>
    <t>Điều 3: Nghĩa vụ và quyền lợi của người lao động:</t>
  </si>
  <si>
    <r>
      <rPr>
        <b/>
        <sz val="11"/>
        <rFont val="Times New Roman"/>
        <charset val="134"/>
      </rPr>
      <t>1</t>
    </r>
    <r>
      <rPr>
        <sz val="11"/>
        <rFont val="Times New Roman"/>
        <charset val="134"/>
      </rPr>
      <t xml:space="preserve">. </t>
    </r>
    <r>
      <rPr>
        <b/>
        <sz val="11"/>
        <rFont val="Times New Roman"/>
        <charset val="134"/>
      </rPr>
      <t>Quyền lợi: </t>
    </r>
  </si>
  <si>
    <t>a) Mức lương chính hoặc tiền công:</t>
  </si>
  <si>
    <t>đồng/tháng</t>
  </si>
  <si>
    <t>b) Thưởng hiệu quả hoàn thành công việc:</t>
  </si>
  <si>
    <r>
      <t>c) Các khoản phụ cấp:</t>
    </r>
    <r>
      <rPr>
        <sz val="11"/>
        <rFont val="Times New Roman"/>
        <charset val="134"/>
      </rPr>
      <t xml:space="preserve"> Áp dụng theo quy chế lương thưởng đã ban hành hoặc theo các quy định đã ban hành của Công ty.</t>
    </r>
  </si>
  <si>
    <r>
      <t>d) Các khoản tiền thưởng khác :</t>
    </r>
    <r>
      <rPr>
        <sz val="11"/>
        <rFont val="Times New Roman"/>
        <charset val="134"/>
      </rPr>
      <t> Theo tình hình tài chính của công ty.</t>
    </r>
  </si>
  <si>
    <r>
      <t xml:space="preserve">e) Phương tiện đi lại làm việc: </t>
    </r>
    <r>
      <rPr>
        <sz val="11"/>
        <rFont val="Times New Roman"/>
        <charset val="134"/>
      </rPr>
      <t>Cá nhân tự túc.</t>
    </r>
  </si>
  <si>
    <r>
      <t>f) Hình thức trả lương:</t>
    </r>
    <r>
      <rPr>
        <sz val="11"/>
        <rFont val="Times New Roman"/>
        <charset val="134"/>
      </rPr>
      <t xml:space="preserve"> Bằng tiền mặt hoặc chuyển khoản.</t>
    </r>
  </si>
  <si>
    <r>
      <t>g) Thời gian trả lương:</t>
    </r>
    <r>
      <rPr>
        <sz val="11"/>
        <rFont val="Times New Roman"/>
        <charset val="134"/>
      </rPr>
      <t xml:space="preserve"> lương tháng n, được trả từ ngày 10 đến ngày 15 tháng n+1.</t>
    </r>
  </si>
  <si>
    <r>
      <t>h) Chế độ nâng lương: </t>
    </r>
    <r>
      <rPr>
        <sz val="11"/>
        <rFont val="Times New Roman"/>
        <charset val="134"/>
      </rPr>
      <t>Tùy theo thể hiện công việc của từng người.</t>
    </r>
  </si>
  <si>
    <r>
      <t>i) Trang phục bảo hộ lao động:</t>
    </r>
    <r>
      <rPr>
        <sz val="11"/>
        <rFont val="Times New Roman"/>
        <charset val="134"/>
      </rPr>
      <t xml:space="preserve"> Tùy theo yêu cầu công việc thực tế.</t>
    </r>
  </si>
  <si>
    <r>
      <t xml:space="preserve">k) Chế độ đào tạo: </t>
    </r>
    <r>
      <rPr>
        <sz val="11"/>
        <rFont val="Times New Roman"/>
        <charset val="134"/>
      </rPr>
      <t>Theo nhu cầu công việc và quy định của Công ty.</t>
    </r>
  </si>
  <si>
    <r>
      <t>l) Chế độ BHXH, BHYT,BHTN, Công đoàn và thuế Thu nhập cá nhân:</t>
    </r>
    <r>
      <rPr>
        <sz val="11"/>
        <rFont val="Times New Roman"/>
        <charset val="134"/>
      </rPr>
      <t xml:space="preserve"> Thực hiện theo quy định của Pháp Luật hiện hành. </t>
    </r>
  </si>
  <si>
    <t>m) Những thỏa thuận khác:</t>
  </si>
  <si>
    <t xml:space="preserve">   + Khi thay đổi nội dung trong hợp đồng thì Công ty sẽ thông báo bằng văn bản hoặc phụ lục hợp đồng thử việc.</t>
  </si>
  <si>
    <t xml:space="preserve">   + Trong thời gian thử việc, người sử dụng lao động và người lao động có quyền chấm dứt thời gian thử việc nhưng 
phải đảm bảo công tác bàn giao công việc. </t>
  </si>
  <si>
    <t xml:space="preserve">   + Khi hết thời gian thử việc, nếu đạt yêu cầu tuyển dụng của Công ty thì người lao động sẽ được làm việc chính thức
 theo hợp đồng lao động.</t>
  </si>
  <si>
    <t>2. Nghĩa vụ: </t>
  </si>
  <si>
    <t>a) Hoàn thành những công việc đã cam kết trong hợp đồng thử việc.</t>
  </si>
  <si>
    <t>b) Chấp hành lệnh điều hành sản xuất - kinh doanh, nội quy kỷ luật lao động, an toàn lao động.</t>
  </si>
  <si>
    <t>c) Bồi thường vi phạm và vật chất: Theo quy chế công ty.</t>
  </si>
  <si>
    <r>
      <rPr>
        <b/>
        <sz val="11"/>
        <rFont val="Times New Roman"/>
        <charset val="134"/>
      </rPr>
      <t>Điều 4. Nghĩa vụ và quyền hạn của người sử dụng lao động</t>
    </r>
    <r>
      <rPr>
        <sz val="11"/>
        <rFont val="Times New Roman"/>
        <charset val="134"/>
      </rPr>
      <t> </t>
    </r>
  </si>
  <si>
    <r>
      <rPr>
        <b/>
        <sz val="11"/>
        <rFont val="Times New Roman"/>
        <charset val="134"/>
      </rPr>
      <t>1. Nghĩa vụ:</t>
    </r>
    <r>
      <rPr>
        <sz val="11"/>
        <rFont val="Times New Roman"/>
        <charset val="134"/>
      </rPr>
      <t> </t>
    </r>
  </si>
  <si>
    <t>a) Bảo đảm việc làm và thực hiện đầy đủ những điều đã cam kết trong hợp đồng thử việc.</t>
  </si>
  <si>
    <t xml:space="preserve">b) Thanh toán đầy đủ, đúng thời hạn các chế độ và quyền lợi cho người lao động theo hợp đồng thử việc, thoả </t>
  </si>
  <si>
    <t>ước lao động tập thể (nếu có). </t>
  </si>
  <si>
    <r>
      <rPr>
        <b/>
        <sz val="11"/>
        <rFont val="Times New Roman"/>
        <charset val="134"/>
      </rPr>
      <t>2</t>
    </r>
    <r>
      <rPr>
        <sz val="11"/>
        <rFont val="Times New Roman"/>
        <charset val="134"/>
      </rPr>
      <t xml:space="preserve">. </t>
    </r>
    <r>
      <rPr>
        <b/>
        <sz val="11"/>
        <rFont val="Times New Roman"/>
        <charset val="134"/>
      </rPr>
      <t>Quyền hạn:</t>
    </r>
    <r>
      <rPr>
        <sz val="11"/>
        <rFont val="Times New Roman"/>
        <charset val="134"/>
      </rPr>
      <t> </t>
    </r>
  </si>
  <si>
    <t>a) Điều hành người lao động hoàn thành công việc theo hợp đồng thử việc (bố trí, điều chuyển, tạm ngừng việc...). </t>
  </si>
  <si>
    <t xml:space="preserve">b) Tạm hoãn, chấm dứt hợp đồng thử việc, kỷ luật người lao động theo quy định của pháp luật, thoả ước lao </t>
  </si>
  <si>
    <t>động tập thể (nếu có) và nội quy lao động của doanh nghiệp.</t>
  </si>
  <si>
    <r>
      <rPr>
        <b/>
        <sz val="11"/>
        <rFont val="Times New Roman"/>
        <charset val="134"/>
      </rPr>
      <t>Điều 5. Điều khoản chấm dứt hợp đồng:</t>
    </r>
    <r>
      <rPr>
        <sz val="11"/>
        <rFont val="Times New Roman"/>
        <charset val="134"/>
      </rPr>
      <t> </t>
    </r>
  </si>
  <si>
    <t>1. Chấm dứt trong trường hợp hết hợp đồng;</t>
  </si>
  <si>
    <t xml:space="preserve">2. Chấm dứt trước thời hạn: Nếu người lao động có nhu cầu nghỉ việc trước thời hạn hợp đồng thì phải làm đơn </t>
  </si>
  <si>
    <t>và báo trước cho công ty trước 1 ngày.</t>
  </si>
  <si>
    <t>Điều 6. Giải quyết tranh chấp</t>
  </si>
  <si>
    <t>Mọi tranh chấp trong quá trình thực hiện hợp đồng này nếu không giải quyết được bằng thương lượng thì sẽ được đưa ra tòa án nhân dân có thẩm quyền, nơi người sử dụng lao động có trụ sở chính để giải quyết theo luật định.</t>
  </si>
  <si>
    <r>
      <rPr>
        <b/>
        <sz val="11"/>
        <rFont val="Times New Roman"/>
        <charset val="134"/>
      </rPr>
      <t>Điều 7. Điều khoản thi hành</t>
    </r>
    <r>
      <rPr>
        <sz val="11"/>
        <rFont val="Times New Roman"/>
        <charset val="134"/>
      </rPr>
      <t> </t>
    </r>
  </si>
  <si>
    <t xml:space="preserve">1. Những vấn đề về lao động không ghi trong hợp đồng thử việc này thì áp dụng quy định của thoả ước tập thể, </t>
  </si>
  <si>
    <t>trường hợp chưa có thoả ước tập thể thì áp dụng quy định của pháp luật lao động. </t>
  </si>
  <si>
    <t xml:space="preserve">2. Hợp đồng thử việc được làm thành 02 bản có giá trị ngang nhau, mỗi bên giữ một bản và có hiệu lực từ ngày </t>
  </si>
  <si>
    <t xml:space="preserve">Khi hai bên ký kết phụ lục hợp đồng thử việc thì nội dung của phụ lục hợp đồng thử việc cũng có giá trị như các </t>
  </si>
  <si>
    <t>nội dung của bản hợp đồng thử việc này. </t>
  </si>
  <si>
    <t>NGƯỜI LAO ĐỘNG</t>
  </si>
  <si>
    <t>NGƯỜI SỬ DỤNG LAO ĐỘNG</t>
  </si>
  <si>
    <t>BIÊN BẢN THỎA THUẬN</t>
  </si>
  <si>
    <t>V/v Cam kết bảo mật thông tin và trách nhiệm vật chất</t>
  </si>
  <si>
    <t>- Căn cứ quy định tại Bộ luật lao động số 45/2019/QH14 ban hành ngày 20/11/2019 và để bảo đảm quyền lợi hợp pháp của Công ty Cổ phần ABC.</t>
  </si>
  <si>
    <t>- Căn cứ vào nội quy lao động của Công ty Cổ phần Thương Mại ABC.</t>
  </si>
  <si>
    <t>Sau khi trao đổi, hai bên thống nhất ký biên bản thỏa thuận về việc cam kết bảo mật thông tin và trách nhiệm vật chất của Người lao động, với nội dung như sau :</t>
  </si>
  <si>
    <t>Điều 1: Tài liệu/Thông tin bảo mật:</t>
  </si>
  <si>
    <t>1.1. Bí mật kinh doanh và tài sản trí tuệ : được hiểu là các thông tin, tài liệu thể hiện hoặc lưu trữ dưới các dạng như : văn bản, file máy tính, thư điện tử, hình ảnh, mã code, phần mềm tin học mà Công ty có được và thuộc quyền sở hữu hợp pháp của mình. Bí mật kinh doanh và tài sản trí tuệ còn được hiểu và thực hiện theo quy định hiện hành của pháp luật Việt Nam và thông lệ Quốc tế (trong trường hợp pháp luật Việt Nam chưa có quy định).</t>
  </si>
  <si>
    <t>1.2. Thông tin bảo mật : là những thông tin thuộc Bí mật kinh doanh và tài sản trí tuệ nêu tại Điều 1.1 mà Người lao
 động trong quá trình làm việc tại Công ty biết được hoặc tiếp cận được.</t>
  </si>
  <si>
    <t xml:space="preserve">1.3. Phù hợp với các quy định ở trên, Công ty quy định những thông tin, tài liệu sau đây là tài sản của Công ty, cần được bảo mật và giữ gìn vì quyền và lợi ích hợp pháp của Công ty: </t>
  </si>
  <si>
    <t xml:space="preserve">    1.3.1. Danh sách khách hàng, thông tin khách hàng.</t>
  </si>
  <si>
    <t xml:space="preserve">    1.3.2. Sổ sách tài chính kế toán, chứng từ ngân hàng.</t>
  </si>
  <si>
    <t xml:space="preserve">    1.3.3. Hệ thống các phần mềm cài đặt trên máy vi tính của Công ty.</t>
  </si>
  <si>
    <t xml:space="preserve">    1.3.4. Kế hoạch kinh doanh, Báo cáo hoạt động kinh doanh.</t>
  </si>
  <si>
    <t xml:space="preserve">    1.3.5. Các tài liệu về tình hình tài chính của công ty (vay, nợ, phải thu, phải trả,... ).</t>
  </si>
  <si>
    <t xml:space="preserve">    1.3.6. Kế hoạch/ý tưởng kinh doanh.</t>
  </si>
  <si>
    <t xml:space="preserve">    1.3.7. Tài liệu mô tả, phân tích thiết kế hệ thống, phần mềm, tài liệu hướng dẫn và các tài liệu được phổ biến nội bộ.</t>
  </si>
  <si>
    <t xml:space="preserve">    1.3.8. Khóa mã bản quyền các phần mềm sử dụng trong Công ty.</t>
  </si>
  <si>
    <t>Ghi chú: Danh mục tài liệu/thông tin bảo mật nêu trên có thể được Công ty bổ sung vào bất kỳ lúc nào. Khi bổ sung sẽ thông báo cho Người lao động.</t>
  </si>
  <si>
    <t>Điều 2: Cam kết của người lao động:</t>
  </si>
  <si>
    <t>Người lao động có trách nhiệm và cam kết bảo mật tất cả những tài liệu/thông tin bảo mật của Công ty, quy định 
và nêu tại Điều 1 biên bản thỏa thuận này.</t>
  </si>
  <si>
    <t>Người lao động cam kết không tự ý sao chép, cung cấp, mua bán hoặc sử dụng những thông tin/tài liệu bảo mật cho bất kỳ ai, vì bất kỳ lý do và mục đích gì nếu không có sự đồng ý bằng văn bản của Công ty.</t>
  </si>
  <si>
    <t>Người lao động cam kết không đưa thông tin lên mạng bằng cách phát tán ảnh chụp màn hình phần mềm, một phần
 hoặc toàn màn hình hoặc bất cứ hành vi nào tiềm ẩn nguy cơ rò rỉ thông tin thông qua Internet.</t>
  </si>
  <si>
    <t>Trong trường hợp vi phạm cam kết này, ngoài việc phải chịu hình thức xử lý, kỷ luật như quy định của pháp luật, Người lao động còn phải bồi thường toàn bộ thiệt hại do hành vi vi phạm của mình gây ra theo quy định của pháp luật.</t>
  </si>
  <si>
    <t>Trong trường hợp vi phạm cam kết này, mà vì lý do khách quan Công ty chưa đánh giá được mức độ thiệt hại và sự ảnh hưởng đến quyền lợi hợp pháp của Công ty thì tùy theo mức độ vi phạm, Người lao động đồng ý sẽ bị xử lý kỷ luật lao động đến mức cao nhất là sa thải (theo quy định trong Nội quy lao động) và phải có trách nhiệm bồi thường toàn bộ thiệt hại do mình gây ra cho công ty theo qui định của pháp luật.</t>
  </si>
  <si>
    <t>Điều 3: Điều khoản chung:</t>
  </si>
  <si>
    <t>Biên bản thỏa thuận này là một bộ phận không tách rời của Hợp đồng thử việc đã ký giữa hai bên, có giá trị trong suốt thời gian hiệu lực của hợp đồng lao động và vẫn có giá trị ràng buộc với bên B trong vòng 5 năm kể từ ngày hai bên chấm dứt hợp đồng thử việc.</t>
  </si>
  <si>
    <t>Hai bên cam kết thực hiện đúng các điều khoản tại biên bản thỏa thuận này. Mọi sự thay đổi, bổ sung chỉ có giá trị khi được cả hai bên đồng ý bằng văn bản.</t>
  </si>
  <si>
    <t>Người lao động cam kết hiểu rõ những nội dung qui định trong biên bản thỏa thuận này, tự nguyện cam kết và không khiếu nại về sau.</t>
  </si>
  <si>
    <t>Biên bản thỏa thuận này có hiệu lực kể từ ngày ký, được lập thành 02 (hai) bản, có giá trị như nhau. Mỗi bên giữ 01
 (một) bản.</t>
  </si>
  <si>
    <t>PHỤ LỤC HỢP ĐỒNG</t>
  </si>
  <si>
    <t>- Căn cứ quy định tại Bộ luật lao động số 45/2019/QH14 ban hành ngày 20/11/2019.</t>
  </si>
  <si>
    <t>Điều 1: Thay đổi mức thu nhập của Người lao động</t>
  </si>
  <si>
    <t>Tổng mức thu nhập là:</t>
  </si>
  <si>
    <t>đồng/tháng.</t>
  </si>
  <si>
    <t xml:space="preserve">  + Mức lương cơ bản:</t>
  </si>
  <si>
    <t xml:space="preserve">  + Mức thưởng hoàn thành công việc theo bảng mô tả công việc: </t>
  </si>
  <si>
    <t xml:space="preserve">  + Các khoản thưởng, phụ cấp khác: theo chính sách, quy định của Công ty.</t>
  </si>
  <si>
    <t>Điều 2: Thời gian thực hiện</t>
  </si>
  <si>
    <t xml:space="preserve">   Phụ lục có hiệu lực từ ngày </t>
  </si>
  <si>
    <t xml:space="preserve">đến ngày </t>
  </si>
  <si>
    <t>HỢP ĐỒNG LAO ĐỘNG</t>
  </si>
  <si>
    <t>Thoả thuận ký kết hợp đồng lao động và cam kết làm đúng những điều khoản sau đây:</t>
  </si>
  <si>
    <r>
      <rPr>
        <b/>
        <sz val="11"/>
        <color rgb="FF000000"/>
        <rFont val="Times New Roman"/>
        <charset val="134"/>
      </rPr>
      <t>1</t>
    </r>
    <r>
      <rPr>
        <sz val="11"/>
        <color theme="1"/>
        <rFont val="Times New Roman"/>
        <charset val="134"/>
      </rPr>
      <t xml:space="preserve">. </t>
    </r>
    <r>
      <rPr>
        <b/>
        <sz val="11"/>
        <color theme="1"/>
        <rFont val="Times New Roman"/>
        <charset val="134"/>
      </rPr>
      <t>Quyền lợi: </t>
    </r>
  </si>
  <si>
    <t xml:space="preserve">   + Khi thay đổi nội dung trong hợp đồng thì Công ty sẽ thông báo bằng văn bản hoặc phụ lục hợp đồng lao động.</t>
  </si>
  <si>
    <t xml:space="preserve">   + Trong thời gian làm việc, người sử dụng lao động và người lao động có quyền chấm dứt hợp đồng lao động theo quy định của Pháp luật nhưng phải đảm bảo công tác bàn giao công việc. </t>
  </si>
  <si>
    <r>
      <rPr>
        <b/>
        <sz val="11"/>
        <color rgb="FF000000"/>
        <rFont val="Times New Roman"/>
        <charset val="134"/>
      </rPr>
      <t xml:space="preserve">2. </t>
    </r>
    <r>
      <rPr>
        <b/>
        <sz val="11"/>
        <color theme="1"/>
        <rFont val="Times New Roman"/>
        <charset val="134"/>
      </rPr>
      <t>Nghĩa vụ: </t>
    </r>
  </si>
  <si>
    <t>a) Hoàn thành những công việc đã cam kết trong hợp đồng lao động. </t>
  </si>
  <si>
    <t>c) Bồi thường vi phạm và vật chất: Theo nội quy, quy chế của Công ty và theo quy định của Pháp luật hiện hành.</t>
  </si>
  <si>
    <t>d) Nắm rõ và chấp hành nghiêm túc kỷ luật lao động, an toàn lao động, vệ sinh lao động, phòng cháy chữa cháy, văn hóa Công ty,
 nội quy lao động và các chủ trương, chính sách của Công ty.</t>
  </si>
  <si>
    <r>
      <rPr>
        <b/>
        <sz val="11"/>
        <color rgb="FF000000"/>
        <rFont val="Times New Roman"/>
        <charset val="134"/>
      </rPr>
      <t>Điều 4. Nghĩa vụ và quyền hạn của người sử dụng lao động</t>
    </r>
    <r>
      <rPr>
        <sz val="11"/>
        <color rgb="FF000000"/>
        <rFont val="Times New Roman"/>
        <charset val="134"/>
      </rPr>
      <t> </t>
    </r>
  </si>
  <si>
    <r>
      <rPr>
        <b/>
        <sz val="11"/>
        <color rgb="FF000000"/>
        <rFont val="Times New Roman"/>
        <charset val="134"/>
      </rPr>
      <t>1. Nghĩa vụ:</t>
    </r>
    <r>
      <rPr>
        <sz val="11"/>
        <color rgb="FF000000"/>
        <rFont val="Times New Roman"/>
        <charset val="134"/>
      </rPr>
      <t> </t>
    </r>
  </si>
  <si>
    <t>a) Bảo đảm việc làm và thực hiện đầy đủ những điều đã cam kết trong hợp đồng lao động. </t>
  </si>
  <si>
    <t xml:space="preserve">b) Thanh toán đầy đủ, đúng thời hạn các chế độ và quyền lợi cho người lao động theo hợp đồng lao động, thoả </t>
  </si>
  <si>
    <r>
      <rPr>
        <b/>
        <sz val="11"/>
        <color rgb="FF000000"/>
        <rFont val="Times New Roman"/>
        <charset val="134"/>
      </rPr>
      <t>2</t>
    </r>
    <r>
      <rPr>
        <sz val="11"/>
        <color theme="1"/>
        <rFont val="Times New Roman"/>
        <charset val="134"/>
      </rPr>
      <t xml:space="preserve">. </t>
    </r>
    <r>
      <rPr>
        <b/>
        <sz val="11"/>
        <color rgb="FF000000"/>
        <rFont val="Times New Roman"/>
        <charset val="134"/>
      </rPr>
      <t>Quyền hạn:</t>
    </r>
    <r>
      <rPr>
        <sz val="11"/>
        <color rgb="FF000000"/>
        <rFont val="Times New Roman"/>
        <charset val="134"/>
      </rPr>
      <t> </t>
    </r>
  </si>
  <si>
    <t>a)  Điều hành Người lao động hoàn thành công việc theo Hợp đồng lao động (bố trí, điều chuyển công việc cho Người lao động theo đúng chức năng chuyên môn).</t>
  </si>
  <si>
    <t>b) Tạm hoãn, chấm dứt hợp đồng lao động, kỷ luật người lao động theo quy định của pháp luật, thoả ước lao động tập thể (nếu có)
 và nội quy lao động của Công ty trong thời gian hợp đồng lao động còn giá trị.</t>
  </si>
  <si>
    <t>c) Có quyền đòi bồi thường, khiếu nại với cơ quan liên đới để bảo vệ quyền lợi của mình nếu Người lao động vi phạm Pháp luật hay các điều khoản của Hợp đồng lao động.</t>
  </si>
  <si>
    <r>
      <rPr>
        <b/>
        <sz val="11"/>
        <color rgb="FF000000"/>
        <rFont val="Times New Roman"/>
        <charset val="134"/>
      </rPr>
      <t>Điều 5. Điều khoản chấm dứt hợp đồng:</t>
    </r>
    <r>
      <rPr>
        <sz val="11"/>
        <color rgb="FF000000"/>
        <rFont val="Times New Roman"/>
        <charset val="134"/>
      </rPr>
      <t> </t>
    </r>
  </si>
  <si>
    <r>
      <rPr>
        <sz val="11"/>
        <color rgb="FF000000"/>
        <rFont val="Times New Roman"/>
        <charset val="134"/>
      </rPr>
      <t>1</t>
    </r>
    <r>
      <rPr>
        <sz val="11"/>
        <color theme="1"/>
        <rFont val="Times New Roman"/>
        <charset val="134"/>
      </rPr>
      <t xml:space="preserve">. </t>
    </r>
    <r>
      <rPr>
        <sz val="11"/>
        <color rgb="FF000000"/>
        <rFont val="Times New Roman"/>
        <charset val="134"/>
      </rPr>
      <t>Chấm dứt trong trường hợp hết hợp đồng;</t>
    </r>
  </si>
  <si>
    <t>2. Chấm dứt do sự thỏa thuận của người sử dụng lao động và người lao động.</t>
  </si>
  <si>
    <r>
      <rPr>
        <sz val="11"/>
        <color theme="1"/>
        <rFont val="Times New Roman"/>
        <charset val="134"/>
      </rPr>
      <t xml:space="preserve">3. </t>
    </r>
    <r>
      <rPr>
        <sz val="11"/>
        <color rgb="FF000000"/>
        <rFont val="Times New Roman"/>
        <charset val="134"/>
      </rPr>
      <t>Chấm dứt trước thời hạn: 
 + Nếu người lao động có nhu cầu nghỉ việc trước thời hạn hợp đồng thì phải làm đơn và báo trước 30 ngày. 
 + Người sử dụng lao động có quyền chấm dứt hợp đồng lao động theo các quy định của Pháp luật hiện hành, thoả ước lao động tập thể (nếu có) và nội quy lao động của Công ty trong thời gian hợp đồng lao động còn giá trị.</t>
    </r>
  </si>
  <si>
    <r>
      <rPr>
        <b/>
        <sz val="11"/>
        <color rgb="FF000000"/>
        <rFont val="Times New Roman"/>
        <charset val="134"/>
      </rPr>
      <t>Điều 7. Điều khoản thi hành</t>
    </r>
    <r>
      <rPr>
        <sz val="11"/>
        <color rgb="FF000000"/>
        <rFont val="Times New Roman"/>
        <charset val="134"/>
      </rPr>
      <t> </t>
    </r>
  </si>
  <si>
    <r>
      <rPr>
        <sz val="11"/>
        <color rgb="FF000000"/>
        <rFont val="Times New Roman"/>
        <charset val="134"/>
      </rPr>
      <t>1</t>
    </r>
    <r>
      <rPr>
        <sz val="11"/>
        <color theme="1"/>
        <rFont val="Times New Roman"/>
        <charset val="134"/>
      </rPr>
      <t xml:space="preserve">. </t>
    </r>
    <r>
      <rPr>
        <sz val="11"/>
        <color rgb="FF000000"/>
        <rFont val="Times New Roman"/>
        <charset val="134"/>
      </rPr>
      <t xml:space="preserve">Những vấn đề về lao động không ghi trong hợp đồng lao động này thì áp dụng quy định của thoả ước tập thể, trường hợp chưa có 
thoả ước tập thể thì áp dụng quy định của pháp luật lao động.  </t>
    </r>
  </si>
  <si>
    <r>
      <rPr>
        <sz val="11"/>
        <color rgb="FF000000"/>
        <rFont val="Times New Roman"/>
        <charset val="134"/>
      </rPr>
      <t>2</t>
    </r>
    <r>
      <rPr>
        <sz val="11"/>
        <color theme="1"/>
        <rFont val="Times New Roman"/>
        <charset val="134"/>
      </rPr>
      <t xml:space="preserve">. </t>
    </r>
    <r>
      <rPr>
        <sz val="11"/>
        <color rgb="FF000000"/>
        <rFont val="Times New Roman"/>
        <charset val="134"/>
      </rPr>
      <t xml:space="preserve">Hợp đồng lao động được làm thành 02 bản có giá trị ngang nhau, mỗi bên giữ một bản và có hiệu lực từ ngày </t>
    </r>
  </si>
  <si>
    <t>Khi hai bên ký kết phụ lục hợp đồng lao động thì nội dung của phụ lục hợp đồng lao động cũng có giá trị như các nội dung 
của bản hợp đồng lao động này. </t>
  </si>
  <si>
    <t>- Căn cứ quy định tại Bộ luật lao động số 45/2019/QH14 ban hành ngày 20 tháng 11 năm 2019 và để bảo đảm quyền lợi hợp pháp của Công ty Cổ phần Thương Mại ABC.</t>
  </si>
  <si>
    <t>Biên bản thỏa thuận này là một bộ phận không tách rời của Hợp đồng lao động đã ký giữa hai bên, có giá trị trong suốt thời gian hiệu lực của hợp đồng lao động và vẫn có giá trị ràng buộc với bên B trong vòng 5 năm kể từ ngày hai bên chấm dứt hợp đồng lao động.</t>
  </si>
  <si>
    <t>Hai bên cam kết thực hiện đúng các điều khoản tại bản thỏa thuận này. Mọi sự thay đổi, bổ sung chỉ có giá trị khi được cả hai bên đồng ý bằng văn bản.</t>
  </si>
  <si>
    <t>Biên bản thỏa thuận này có hiệu lực kể từ ngày ký, được lập thành 02 (hai) bản, có giá trị như nhau. Mỗi bên giữ 01 
(một) bản.</t>
  </si>
  <si>
    <t>PHỤ LỤC HỢP ĐỒNG LAO ĐỘNG</t>
  </si>
  <si>
    <t>- Căn cứ quy định tại Bộ luật lao động số 45/2019/QH14 ban hành ngày 20/11/2019;</t>
  </si>
  <si>
    <t>Tổng mức thu nhập là</t>
  </si>
  <si>
    <t>3. Địa điểm làm việc:</t>
  </si>
  <si>
    <t xml:space="preserve">   + Thực hiện công việc theo đúng chức danh chuyên môn dưới sự quản lý, điều hành của người quản lý trực tiếp và lãnh đạo đơn vị.</t>
  </si>
  <si>
    <t xml:space="preserve">   + Phối hợp với các phòng ban, người lao động khác trong công ty để phát huy hiệu quả công việc theo bản mô tả công việc.</t>
  </si>
  <si>
    <t xml:space="preserve">   + Những công việc khác theo nhu cầu kinh doanh của Công ty, theo lệnh của người quản lý trực tiếp hoặc Ban Giám Đốc trong giới hạn Pháp luật quy định.</t>
  </si>
  <si>
    <t>b) Thanh toán đầy đủ, đúng thời hạn các chế độ và quyền lợi cho người lao động theo hợp đồng lao động, thoả ước lao động 
tập thể (nếu có).</t>
  </si>
  <si>
    <t>a) Điều hành người lao động hoàn thành công việc theo hợp đồng (bố trí, điều chuyển, tạm ngừng việc...). </t>
  </si>
  <si>
    <t xml:space="preserve">b) Tạm hoãn, chấm dứt hợp đồng lao động, kỷ luật người lao động theo quy định của pháp luật, thoả ước lao </t>
  </si>
  <si>
    <r>
      <rPr>
        <sz val="11"/>
        <color theme="1"/>
        <rFont val="Times New Roman"/>
        <charset val="134"/>
      </rPr>
      <t xml:space="preserve">3. </t>
    </r>
    <r>
      <rPr>
        <sz val="11"/>
        <color rgb="FF000000"/>
        <rFont val="Times New Roman"/>
        <charset val="134"/>
      </rPr>
      <t>Chấm dứt trước thời hạn: 
 + Nếu người lao động có nhu cầu nghỉ việc trước thời hạn hợp đồng thì phải làm đơn và báo trước 45 ngày. 
 + Người sử dụng lao động có quyền chấm dứt hợp đồng lao động theo các quy định của Pháp luật hiện hành, thoả ước lao động tập thể (nếu có) và nội quy lao động của Công ty trong thời gian hợp đồng lao động còn giá trị.</t>
    </r>
  </si>
  <si>
    <r>
      <rPr>
        <sz val="11"/>
        <color rgb="FF000000"/>
        <rFont val="Times New Roman"/>
        <charset val="134"/>
      </rPr>
      <t>1</t>
    </r>
    <r>
      <rPr>
        <sz val="11"/>
        <color theme="1"/>
        <rFont val="Times New Roman"/>
        <charset val="134"/>
      </rPr>
      <t xml:space="preserve">. </t>
    </r>
    <r>
      <rPr>
        <sz val="11"/>
        <color rgb="FF000000"/>
        <rFont val="Times New Roman"/>
        <charset val="134"/>
      </rPr>
      <t>Những vấn đề về lao động không ghi trong hợp đồng lao động này thì áp dụng quy định của thoả ước tập thể, trường hợp chưa có 
thoả ước tập thể thì áp dụng quy định của pháp luật lao động. </t>
    </r>
  </si>
  <si>
    <t xml:space="preserve">Khi hai bên ký kết phụ lục hợp đồng lao động thì nội dung của phụ lục hợp đồng lao động cũng có giá trị như các </t>
  </si>
  <si>
    <t>nội dung của bản hợp đồng lao động này. </t>
  </si>
  <si>
    <t>- Mức thu nhập</t>
  </si>
  <si>
    <t>- Mức lương cơ bản:</t>
  </si>
  <si>
    <t xml:space="preserve">- Mức thưởng hoàn thành công việc theo bảng mô tả công việc: </t>
  </si>
  <si>
    <t>- Các khoản thưởng, phụ cấp khác: theo chính sách, quy định của Công ty.</t>
  </si>
  <si>
    <t xml:space="preserve">Phụ lục này là bộ phận của Hợp đồng lao động số </t>
  </si>
  <si>
    <t xml:space="preserve">có giá trị pháp lý như Hợp đồng lao động đã </t>
  </si>
  <si>
    <t>ký trước đó, và làm cơ sở để giải quyết khi có tranh chấp lao động xảy ra.</t>
  </si>
</sst>
</file>

<file path=xl/styles.xml><?xml version="1.0" encoding="utf-8"?>
<styleSheet xmlns="http://schemas.openxmlformats.org/spreadsheetml/2006/main" xmlns:mc="http://schemas.openxmlformats.org/markup-compatibility/2006" xmlns:xr9="http://schemas.microsoft.com/office/spreadsheetml/2016/revision9" mc:Ignorable="xr9">
  <numFmts count="23">
    <numFmt numFmtId="41" formatCode="_(* #,##0_);_(* \(#,##0\);_(* &quot;-&quot;_);_(@_)"/>
    <numFmt numFmtId="42" formatCode="_(&quot;$&quot;* #,##0_);_(&quot;$&quot;* \(#,##0\);_(&quot;$&quot;* &quot;-&quot;_);_(@_)"/>
    <numFmt numFmtId="43" formatCode="_(* #,##0.00_);_(* \(#,##0.00\);_(* &quot;-&quot;??_);_(@_)"/>
    <numFmt numFmtId="44" formatCode="_(&quot;$&quot;* #,##0.00_);_(&quot;$&quot;* \(#,##0.00\);_(&quot;$&quot;* &quot;-&quot;??_);_(@_)"/>
    <numFmt numFmtId="176" formatCode="_ * #,##0_ ;_ * \-#,##0_ ;_ * &quot;-&quot;_ ;_ @_ "/>
    <numFmt numFmtId="177" formatCode="0.000"/>
    <numFmt numFmtId="178" formatCode="_-* #,##0.00_-;\-* #,##0.00_-;_-* &quot;-&quot;??_-;_-@_-"/>
    <numFmt numFmtId="179" formatCode="_-&quot;$&quot;* #,##0_-;\-&quot;$&quot;* #,##0_-;_-&quot;$&quot;* &quot;-&quot;_-;_-@_-"/>
    <numFmt numFmtId="180" formatCode="0.00_)"/>
    <numFmt numFmtId="181" formatCode="_-* #,##0_-;\-* #,##0_-;_-* &quot;-&quot;_-;_-@_-"/>
    <numFmt numFmtId="182" formatCode="_-* #,##0\ _$_-;\-* #,##0\ _$_-;_-* &quot;-&quot;??\ _$_-;_-@_-"/>
    <numFmt numFmtId="183" formatCode="0.0"/>
    <numFmt numFmtId="184" formatCode="_(* #,##0.00000000_);_(* \(#,##0.00000000\);_(* &quot;-&quot;??_);_(@_)"/>
    <numFmt numFmtId="185" formatCode="_(* #,##0.00000_);_(* \(#,##0.00000\);_(* &quot;-&quot;??_);_(@_)"/>
    <numFmt numFmtId="186" formatCode="_ * #,##0.00_ ;_ * \-#,##0.00_ ;_ * &quot;-&quot;??_ ;_ @_ "/>
    <numFmt numFmtId="187" formatCode="&quot;$&quot;#,##0\ ;\(&quot;$&quot;#,##0\)"/>
    <numFmt numFmtId="188" formatCode="&quot;\&quot;#,##0;[Red]&quot;\&quot;\-#,##0"/>
    <numFmt numFmtId="189" formatCode="0\ \ \ \ "/>
    <numFmt numFmtId="190" formatCode="&quot;\&quot;#,##0;[Red]&quot;\&quot;&quot;\&quot;\-#,##0"/>
    <numFmt numFmtId="191" formatCode="&quot;\&quot;#,##0.00;[Red]&quot;\&quot;&quot;\&quot;&quot;\&quot;&quot;\&quot;&quot;\&quot;&quot;\&quot;\-#,##0.00"/>
    <numFmt numFmtId="192" formatCode="&quot;\&quot;#,##0.00;[Red]&quot;\&quot;\-#,##0.00"/>
    <numFmt numFmtId="193" formatCode="_(* #,##0_);_(* \(#,##0\);_(* &quot;-&quot;??_);_(@_)"/>
    <numFmt numFmtId="194" formatCode="_(* #,##0.0_);_(* \(#,##0.0\);_(* &quot;-&quot;??_);_(@_)"/>
  </numFmts>
  <fonts count="75">
    <font>
      <sz val="11"/>
      <color theme="1"/>
      <name val="Calibri"/>
      <charset val="163"/>
      <scheme val="minor"/>
    </font>
    <font>
      <sz val="11"/>
      <name val="Times New Roman"/>
      <charset val="134"/>
    </font>
    <font>
      <sz val="11"/>
      <color theme="1"/>
      <name val="Times New Roman"/>
      <charset val="134"/>
    </font>
    <font>
      <b/>
      <sz val="10.5"/>
      <color theme="1"/>
      <name val="Times New Roman"/>
      <charset val="134"/>
    </font>
    <font>
      <b/>
      <sz val="16"/>
      <color theme="1"/>
      <name val="Times New Roman"/>
      <charset val="134"/>
    </font>
    <font>
      <i/>
      <sz val="12"/>
      <color theme="1"/>
      <name val="Times New Roman"/>
      <charset val="134"/>
    </font>
    <font>
      <sz val="12"/>
      <color theme="1"/>
      <name val="Times New Roman"/>
      <charset val="134"/>
    </font>
    <font>
      <i/>
      <sz val="11"/>
      <color rgb="FF000000"/>
      <name val="Times New Roman"/>
      <charset val="134"/>
    </font>
    <font>
      <i/>
      <sz val="11"/>
      <color theme="1"/>
      <name val="Times New Roman"/>
      <charset val="134"/>
    </font>
    <font>
      <b/>
      <sz val="11"/>
      <name val="Times New Roman"/>
      <charset val="134"/>
    </font>
    <font>
      <i/>
      <sz val="11"/>
      <name val="Times New Roman"/>
      <charset val="134"/>
    </font>
    <font>
      <sz val="11"/>
      <color rgb="FF000000"/>
      <name val="Times New Roman"/>
      <charset val="134"/>
    </font>
    <font>
      <b/>
      <sz val="11"/>
      <color theme="1"/>
      <name val="Times New Roman"/>
      <charset val="134"/>
    </font>
    <font>
      <b/>
      <sz val="11"/>
      <color rgb="FF000000"/>
      <name val="Times New Roman"/>
      <charset val="134"/>
    </font>
    <font>
      <b/>
      <sz val="10"/>
      <color theme="1"/>
      <name val="Times New Roman"/>
      <charset val="134"/>
    </font>
    <font>
      <b/>
      <sz val="14"/>
      <color theme="1"/>
      <name val="Times New Roman"/>
      <charset val="134"/>
    </font>
    <font>
      <b/>
      <i/>
      <sz val="11"/>
      <color theme="1"/>
      <name val="Times New Roman"/>
      <charset val="134"/>
    </font>
    <font>
      <b/>
      <i/>
      <sz val="11"/>
      <name val="Times New Roman"/>
      <charset val="134"/>
    </font>
    <font>
      <b/>
      <i/>
      <sz val="11"/>
      <color rgb="FF000000"/>
      <name val="Times New Roman"/>
      <charset val="134"/>
    </font>
    <font>
      <b/>
      <sz val="10"/>
      <name val="Times New Roman"/>
      <charset val="134"/>
    </font>
    <font>
      <b/>
      <sz val="16"/>
      <name val="Times New Roman"/>
      <charset val="134"/>
    </font>
    <font>
      <sz val="11"/>
      <color rgb="FFFF0000"/>
      <name val="Times New Roman"/>
      <charset val="134"/>
    </font>
    <font>
      <b/>
      <sz val="11"/>
      <color rgb="FFFF0000"/>
      <name val="Times New Roman"/>
      <charset val="134"/>
    </font>
    <font>
      <sz val="11"/>
      <color rgb="FFFF0000"/>
      <name val="Calibri"/>
      <charset val="134"/>
      <scheme val="minor"/>
    </font>
    <font>
      <sz val="11"/>
      <color rgb="FF001A33"/>
      <name val="Times New Roman"/>
      <charset val="134"/>
    </font>
    <font>
      <u/>
      <sz val="11"/>
      <color theme="10"/>
      <name val="Times New Roman"/>
      <charset val="134"/>
    </font>
    <font>
      <u/>
      <sz val="11"/>
      <name val="Calibri"/>
      <charset val="163"/>
      <scheme val="minor"/>
    </font>
    <font>
      <sz val="10"/>
      <color rgb="FFFF0000"/>
      <name val="Times New Roman"/>
      <charset val="134"/>
    </font>
    <font>
      <sz val="12"/>
      <color rgb="FF000000"/>
      <name val="Cambria"/>
      <charset val="163"/>
      <scheme val="major"/>
    </font>
    <font>
      <sz val="10"/>
      <color theme="1"/>
      <name val="Times New Roman"/>
      <charset val="134"/>
    </font>
    <font>
      <sz val="11"/>
      <color rgb="FFFF0000"/>
      <name val="Calibri"/>
      <charset val="163"/>
      <scheme val="minor"/>
    </font>
    <font>
      <sz val="10"/>
      <name val="Times New Roman"/>
      <charset val="134"/>
    </font>
    <font>
      <sz val="12"/>
      <color theme="1"/>
      <name val="Cambria"/>
      <charset val="163"/>
      <scheme val="major"/>
    </font>
    <font>
      <b/>
      <sz val="12"/>
      <color theme="1"/>
      <name val="Cambria"/>
      <charset val="163"/>
      <scheme val="major"/>
    </font>
    <font>
      <sz val="11"/>
      <color theme="1"/>
      <name val="Calibri"/>
      <charset val="134"/>
      <scheme val="minor"/>
    </font>
    <font>
      <u/>
      <sz val="11"/>
      <color theme="10"/>
      <name val="Calibri"/>
      <charset val="163"/>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VNI-Times"/>
      <charset val="134"/>
    </font>
    <font>
      <sz val="10"/>
      <name val="Arial"/>
      <charset val="134"/>
    </font>
    <font>
      <sz val="12"/>
      <name val="VNI-Times"/>
      <charset val="134"/>
    </font>
    <font>
      <sz val="11"/>
      <name val="µ¸¿ò"/>
      <charset val="129"/>
    </font>
    <font>
      <b/>
      <i/>
      <sz val="16"/>
      <name val="Helv"/>
      <charset val="134"/>
    </font>
    <font>
      <b/>
      <sz val="12"/>
      <name val="Arial"/>
      <charset val="134"/>
    </font>
    <font>
      <sz val="12"/>
      <name val="¹ÙÅÁÃ¼"/>
      <charset val="129"/>
    </font>
    <font>
      <sz val="12"/>
      <name val="¹UAAA¼"/>
      <charset val="129"/>
    </font>
    <font>
      <sz val="8"/>
      <name val="Arial"/>
      <charset val="134"/>
    </font>
    <font>
      <b/>
      <sz val="10"/>
      <name val="Helv"/>
      <charset val="134"/>
    </font>
    <font>
      <sz val="11"/>
      <color indexed="8"/>
      <name val="Calibri"/>
      <charset val="134"/>
    </font>
    <font>
      <b/>
      <sz val="12"/>
      <name val="Helv"/>
      <charset val="134"/>
    </font>
    <font>
      <b/>
      <sz val="11"/>
      <name val="Helv"/>
      <charset val="134"/>
    </font>
    <font>
      <sz val="11"/>
      <color theme="1"/>
      <name val="Calibri"/>
      <charset val="134"/>
    </font>
    <font>
      <sz val="12"/>
      <name val="바탕체"/>
      <charset val="129"/>
    </font>
    <font>
      <sz val="14"/>
      <name val="뼻뮝"/>
      <charset val="129"/>
    </font>
    <font>
      <sz val="12"/>
      <color rgb="FF000000"/>
      <name val="Times New Roman"/>
      <charset val="134"/>
    </font>
    <font>
      <sz val="10"/>
      <name val="VNI-Helve-Condense"/>
      <charset val="134"/>
    </font>
    <font>
      <sz val="12"/>
      <name val="뼻뮝"/>
      <charset val="129"/>
    </font>
    <font>
      <sz val="10"/>
      <name val="굴림체"/>
      <charset val="129"/>
    </font>
    <font>
      <b/>
      <sz val="9"/>
      <name val="Tahoma"/>
      <charset val="163"/>
    </font>
  </fonts>
  <fills count="39">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CCCC"/>
        <bgColor indexed="64"/>
      </patternFill>
    </fill>
    <fill>
      <patternFill patternType="solid">
        <fgColor rgb="FFFFFF00"/>
        <bgColor indexed="64"/>
      </patternFill>
    </fill>
    <fill>
      <patternFill patternType="solid">
        <fgColor rgb="FFCCFFCC"/>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indexed="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diagonal/>
    </border>
    <border>
      <left/>
      <right style="medium">
        <color auto="1"/>
      </right>
      <top/>
      <bottom style="thin">
        <color auto="1"/>
      </bottom>
      <diagonal/>
    </border>
    <border>
      <left/>
      <right/>
      <top style="medium">
        <color auto="1"/>
      </top>
      <bottom style="thin">
        <color auto="1"/>
      </bottom>
      <diagonal/>
    </border>
    <border>
      <left/>
      <right/>
      <top style="thin">
        <color auto="1"/>
      </top>
      <bottom/>
      <diagonal/>
    </border>
    <border>
      <left/>
      <right/>
      <top/>
      <bottom style="thin">
        <color auto="1"/>
      </bottom>
      <diagonal/>
    </border>
    <border>
      <left style="thin">
        <color auto="1"/>
      </left>
      <right style="medium">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medium">
        <color auto="1"/>
      </top>
      <bottom style="medium">
        <color auto="1"/>
      </bottom>
      <diagonal/>
    </border>
    <border>
      <left/>
      <right/>
      <top/>
      <bottom style="medium">
        <color auto="1"/>
      </bottom>
      <diagonal/>
    </border>
  </borders>
  <cellStyleXfs count="186">
    <xf numFmtId="0" fontId="0" fillId="0" borderId="0"/>
    <xf numFmtId="43" fontId="0" fillId="0" borderId="0" applyFont="0" applyFill="0" applyBorder="0" applyAlignment="0" applyProtection="0"/>
    <xf numFmtId="44" fontId="0" fillId="0" borderId="0" applyFont="0" applyFill="0" applyBorder="0" applyAlignment="0" applyProtection="0"/>
    <xf numFmtId="9" fontId="34" fillId="0" borderId="0" applyFont="0" applyFill="0" applyBorder="0" applyAlignment="0" applyProtection="0">
      <alignment vertical="center"/>
    </xf>
    <xf numFmtId="176"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xf numFmtId="0" fontId="36" fillId="0" borderId="0" applyNumberFormat="0" applyFill="0" applyBorder="0" applyAlignment="0" applyProtection="0">
      <alignment vertical="center"/>
    </xf>
    <xf numFmtId="0" fontId="34" fillId="11" borderId="24"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5" applyNumberFormat="0" applyFill="0" applyAlignment="0" applyProtection="0">
      <alignment vertical="center"/>
    </xf>
    <xf numFmtId="0" fontId="41" fillId="0" borderId="25" applyNumberFormat="0" applyFill="0" applyAlignment="0" applyProtection="0">
      <alignment vertical="center"/>
    </xf>
    <xf numFmtId="0" fontId="42" fillId="0" borderId="26" applyNumberFormat="0" applyFill="0" applyAlignment="0" applyProtection="0">
      <alignment vertical="center"/>
    </xf>
    <xf numFmtId="0" fontId="42" fillId="0" borderId="0" applyNumberFormat="0" applyFill="0" applyBorder="0" applyAlignment="0" applyProtection="0">
      <alignment vertical="center"/>
    </xf>
    <xf numFmtId="0" fontId="43" fillId="12" borderId="27" applyNumberFormat="0" applyAlignment="0" applyProtection="0">
      <alignment vertical="center"/>
    </xf>
    <xf numFmtId="0" fontId="44" fillId="13" borderId="28" applyNumberFormat="0" applyAlignment="0" applyProtection="0">
      <alignment vertical="center"/>
    </xf>
    <xf numFmtId="0" fontId="45" fillId="13" borderId="27" applyNumberFormat="0" applyAlignment="0" applyProtection="0">
      <alignment vertical="center"/>
    </xf>
    <xf numFmtId="0" fontId="46" fillId="14" borderId="29" applyNumberFormat="0" applyAlignment="0" applyProtection="0">
      <alignment vertical="center"/>
    </xf>
    <xf numFmtId="0" fontId="47" fillId="0" borderId="30" applyNumberFormat="0" applyFill="0" applyAlignment="0" applyProtection="0">
      <alignment vertical="center"/>
    </xf>
    <xf numFmtId="0" fontId="48" fillId="0" borderId="31" applyNumberFormat="0" applyFill="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6"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5"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3" fillId="4"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3" fillId="36" borderId="0" applyNumberFormat="0" applyBorder="0" applyAlignment="0" applyProtection="0">
      <alignment vertical="center"/>
    </xf>
    <xf numFmtId="0" fontId="53" fillId="3" borderId="0" applyNumberFormat="0" applyBorder="0" applyAlignment="0" applyProtection="0">
      <alignment vertical="center"/>
    </xf>
    <xf numFmtId="0" fontId="52" fillId="37" borderId="0" applyNumberFormat="0" applyBorder="0" applyAlignment="0" applyProtection="0">
      <alignment vertical="center"/>
    </xf>
    <xf numFmtId="41" fontId="54" fillId="0" borderId="0" applyFont="0" applyFill="0" applyBorder="0" applyAlignment="0" applyProtection="0"/>
    <xf numFmtId="0" fontId="55" fillId="0" borderId="0"/>
    <xf numFmtId="0" fontId="55" fillId="0" borderId="0"/>
    <xf numFmtId="42" fontId="54" fillId="0" borderId="0" applyFont="0" applyFill="0" applyBorder="0" applyAlignment="0" applyProtection="0"/>
    <xf numFmtId="41" fontId="54" fillId="0" borderId="0" applyFont="0" applyFill="0" applyBorder="0" applyAlignment="0" applyProtection="0"/>
    <xf numFmtId="177" fontId="55" fillId="0" borderId="0" applyFont="0" applyFill="0" applyBorder="0" applyAlignment="0" applyProtection="0"/>
    <xf numFmtId="178" fontId="56" fillId="0" borderId="0" applyFont="0" applyFill="0" applyBorder="0" applyAlignment="0" applyProtection="0"/>
    <xf numFmtId="0" fontId="55" fillId="0" borderId="0"/>
    <xf numFmtId="0" fontId="55" fillId="0" borderId="0"/>
    <xf numFmtId="0" fontId="57" fillId="0" borderId="0"/>
    <xf numFmtId="179" fontId="56" fillId="0" borderId="0" applyFont="0" applyFill="0" applyBorder="0" applyAlignment="0" applyProtection="0"/>
    <xf numFmtId="179" fontId="56" fillId="0" borderId="0" applyFont="0" applyFill="0" applyBorder="0" applyAlignment="0" applyProtection="0"/>
    <xf numFmtId="179" fontId="56" fillId="0" borderId="0" applyFont="0" applyFill="0" applyBorder="0" applyAlignment="0" applyProtection="0"/>
    <xf numFmtId="43" fontId="54" fillId="0" borderId="0" applyFont="0" applyFill="0" applyBorder="0" applyAlignment="0" applyProtection="0"/>
    <xf numFmtId="178" fontId="56" fillId="0" borderId="0" applyFont="0" applyFill="0" applyBorder="0" applyAlignment="0" applyProtection="0"/>
    <xf numFmtId="180" fontId="58" fillId="0" borderId="0"/>
    <xf numFmtId="43" fontId="54" fillId="0" borderId="0" applyFont="0" applyFill="0" applyBorder="0" applyAlignment="0" applyProtection="0"/>
    <xf numFmtId="181" fontId="56" fillId="0" borderId="0" applyFont="0" applyFill="0" applyBorder="0" applyAlignment="0" applyProtection="0"/>
    <xf numFmtId="179" fontId="56" fillId="0" borderId="0" applyFont="0" applyFill="0" applyBorder="0" applyAlignment="0" applyProtection="0"/>
    <xf numFmtId="43" fontId="54" fillId="0" borderId="0" applyFont="0" applyFill="0" applyBorder="0" applyAlignment="0" applyProtection="0"/>
    <xf numFmtId="178" fontId="56" fillId="0" borderId="0" applyFont="0" applyFill="0" applyBorder="0" applyAlignment="0" applyProtection="0"/>
    <xf numFmtId="42" fontId="54" fillId="0" borderId="0" applyFont="0" applyFill="0" applyBorder="0" applyAlignment="0" applyProtection="0"/>
    <xf numFmtId="0" fontId="59" fillId="0" borderId="7">
      <alignment horizontal="left" vertical="center"/>
    </xf>
    <xf numFmtId="178" fontId="56" fillId="0" borderId="0" applyFont="0" applyFill="0" applyBorder="0" applyAlignment="0" applyProtection="0"/>
    <xf numFmtId="181" fontId="56" fillId="0" borderId="0" applyFont="0" applyFill="0" applyBorder="0" applyAlignment="0" applyProtection="0"/>
    <xf numFmtId="41" fontId="54" fillId="0" borderId="0" applyFont="0" applyFill="0" applyBorder="0" applyAlignment="0" applyProtection="0"/>
    <xf numFmtId="43" fontId="54" fillId="0" borderId="0" applyFont="0" applyFill="0" applyBorder="0" applyAlignment="0" applyProtection="0"/>
    <xf numFmtId="181" fontId="56" fillId="0" borderId="0" applyFont="0" applyFill="0" applyBorder="0" applyAlignment="0" applyProtection="0"/>
    <xf numFmtId="181" fontId="56" fillId="0" borderId="0" applyFont="0" applyFill="0" applyBorder="0" applyAlignment="0" applyProtection="0"/>
    <xf numFmtId="9" fontId="60" fillId="0" borderId="0" applyFont="0" applyFill="0" applyBorder="0" applyAlignment="0" applyProtection="0"/>
    <xf numFmtId="182" fontId="56" fillId="0" borderId="0" applyFont="0" applyFill="0" applyBorder="0" applyAlignment="0" applyProtection="0"/>
    <xf numFmtId="183" fontId="55" fillId="0" borderId="0" applyFont="0" applyFill="0" applyBorder="0" applyAlignment="0" applyProtection="0"/>
    <xf numFmtId="0" fontId="61" fillId="0" borderId="0" applyFont="0" applyFill="0" applyBorder="0" applyAlignment="0" applyProtection="0"/>
    <xf numFmtId="184" fontId="56" fillId="0" borderId="0" applyFont="0" applyFill="0" applyBorder="0" applyAlignment="0" applyProtection="0"/>
    <xf numFmtId="38" fontId="62" fillId="38" borderId="0" applyNumberFormat="0" applyBorder="0" applyAlignment="0" applyProtection="0"/>
    <xf numFmtId="185" fontId="55" fillId="0" borderId="0" applyFont="0" applyFill="0" applyBorder="0" applyAlignment="0" applyProtection="0"/>
    <xf numFmtId="0" fontId="61" fillId="0" borderId="0" applyFont="0" applyFill="0" applyBorder="0" applyAlignment="0" applyProtection="0"/>
    <xf numFmtId="176" fontId="60" fillId="0" borderId="0" applyFont="0" applyFill="0" applyBorder="0" applyAlignment="0" applyProtection="0"/>
    <xf numFmtId="0" fontId="61" fillId="0" borderId="0" applyFont="0" applyFill="0" applyBorder="0" applyAlignment="0" applyProtection="0"/>
    <xf numFmtId="186" fontId="60" fillId="0" borderId="0" applyFont="0" applyFill="0" applyBorder="0" applyAlignment="0" applyProtection="0"/>
    <xf numFmtId="179" fontId="56" fillId="0" borderId="0" applyFont="0" applyFill="0" applyBorder="0" applyAlignment="0" applyProtection="0"/>
    <xf numFmtId="0" fontId="57" fillId="0" borderId="0"/>
    <xf numFmtId="0" fontId="0" fillId="0" borderId="0"/>
    <xf numFmtId="0" fontId="55" fillId="0" borderId="0"/>
    <xf numFmtId="0" fontId="61" fillId="0" borderId="0"/>
    <xf numFmtId="0" fontId="63" fillId="0" borderId="0"/>
    <xf numFmtId="43" fontId="55" fillId="0" borderId="0" applyFont="0" applyFill="0" applyBorder="0" applyAlignment="0" applyProtection="0"/>
    <xf numFmtId="3" fontId="55" fillId="0" borderId="0" applyFont="0" applyFill="0" applyBorder="0" applyAlignment="0" applyProtection="0"/>
    <xf numFmtId="0" fontId="55" fillId="0" borderId="0"/>
    <xf numFmtId="0" fontId="55" fillId="0" borderId="0"/>
    <xf numFmtId="187" fontId="55" fillId="0" borderId="0" applyFont="0" applyFill="0" applyBorder="0" applyAlignment="0" applyProtection="0"/>
    <xf numFmtId="0" fontId="55" fillId="0" borderId="0" applyFont="0" applyFill="0" applyBorder="0" applyAlignment="0" applyProtection="0"/>
    <xf numFmtId="2" fontId="55" fillId="0" borderId="0" applyFont="0" applyFill="0" applyBorder="0" applyAlignment="0" applyProtection="0"/>
    <xf numFmtId="0" fontId="64" fillId="0" borderId="0"/>
    <xf numFmtId="0" fontId="0" fillId="0" borderId="0"/>
    <xf numFmtId="0" fontId="65" fillId="0" borderId="0">
      <alignment horizontal="left"/>
    </xf>
    <xf numFmtId="0" fontId="59" fillId="0" borderId="32" applyNumberFormat="0" applyAlignment="0" applyProtection="0">
      <alignment horizontal="left" vertical="center"/>
    </xf>
    <xf numFmtId="41" fontId="54" fillId="0" borderId="0" applyFont="0" applyFill="0" applyBorder="0" applyAlignment="0" applyProtection="0"/>
    <xf numFmtId="10" fontId="62" fillId="38" borderId="1" applyNumberFormat="0" applyBorder="0" applyAlignment="0" applyProtection="0"/>
    <xf numFmtId="0" fontId="66" fillId="0" borderId="33"/>
    <xf numFmtId="0" fontId="0" fillId="0" borderId="0"/>
    <xf numFmtId="0" fontId="0" fillId="0" borderId="0"/>
    <xf numFmtId="0" fontId="0" fillId="0" borderId="0"/>
    <xf numFmtId="0" fontId="0" fillId="0" borderId="0"/>
    <xf numFmtId="0" fontId="64" fillId="0" borderId="0"/>
    <xf numFmtId="0" fontId="64"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0" borderId="0"/>
    <xf numFmtId="0" fontId="0" fillId="0" borderId="0"/>
    <xf numFmtId="0" fontId="34" fillId="0" borderId="0">
      <alignment vertical="top"/>
    </xf>
    <xf numFmtId="188" fontId="68"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0" borderId="0"/>
    <xf numFmtId="0" fontId="67"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0" borderId="0"/>
    <xf numFmtId="0" fontId="0" fillId="0" borderId="0"/>
    <xf numFmtId="0" fontId="55" fillId="0" borderId="0"/>
    <xf numFmtId="0" fontId="0" fillId="0" borderId="0"/>
    <xf numFmtId="0" fontId="0" fillId="0" borderId="0"/>
    <xf numFmtId="0" fontId="55" fillId="0" borderId="0"/>
    <xf numFmtId="0" fontId="55" fillId="0" borderId="0"/>
    <xf numFmtId="38" fontId="69" fillId="0" borderId="0" applyFont="0" applyFill="0" applyBorder="0" applyAlignment="0" applyProtection="0"/>
    <xf numFmtId="0" fontId="55" fillId="0" borderId="0"/>
    <xf numFmtId="0" fontId="55" fillId="0" borderId="0"/>
    <xf numFmtId="0" fontId="0" fillId="0" borderId="0"/>
    <xf numFmtId="0" fontId="55" fillId="0" borderId="0"/>
    <xf numFmtId="0" fontId="70" fillId="0" borderId="0"/>
    <xf numFmtId="0" fontId="0" fillId="0" borderId="0"/>
    <xf numFmtId="0" fontId="0" fillId="0" borderId="0"/>
    <xf numFmtId="0" fontId="0" fillId="0" borderId="0"/>
    <xf numFmtId="10" fontId="55" fillId="0" borderId="0" applyFont="0" applyFill="0" applyBorder="0" applyAlignment="0" applyProtection="0"/>
    <xf numFmtId="41" fontId="54" fillId="0" borderId="0" applyFont="0" applyFill="0" applyBorder="0" applyAlignment="0" applyProtection="0"/>
    <xf numFmtId="42"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42" fontId="54" fillId="0" borderId="0" applyFont="0" applyFill="0" applyBorder="0" applyAlignment="0" applyProtection="0"/>
    <xf numFmtId="0" fontId="66" fillId="0" borderId="0"/>
    <xf numFmtId="189" fontId="71" fillId="0" borderId="0"/>
    <xf numFmtId="40" fontId="69" fillId="0" borderId="0" applyFont="0" applyFill="0" applyBorder="0" applyAlignment="0" applyProtection="0"/>
    <xf numFmtId="0" fontId="69" fillId="0" borderId="0" applyFont="0" applyFill="0" applyBorder="0" applyAlignment="0" applyProtection="0"/>
    <xf numFmtId="0" fontId="69" fillId="0" borderId="0" applyFont="0" applyFill="0" applyBorder="0" applyAlignment="0" applyProtection="0"/>
    <xf numFmtId="10" fontId="55" fillId="0" borderId="0" applyFont="0" applyFill="0" applyBorder="0" applyAlignment="0" applyProtection="0"/>
    <xf numFmtId="0" fontId="72" fillId="0" borderId="0"/>
    <xf numFmtId="190" fontId="55" fillId="0" borderId="0" applyFont="0" applyFill="0" applyBorder="0" applyAlignment="0" applyProtection="0"/>
    <xf numFmtId="191" fontId="55" fillId="0" borderId="0" applyFont="0" applyFill="0" applyBorder="0" applyAlignment="0" applyProtection="0"/>
    <xf numFmtId="192" fontId="68" fillId="0" borderId="0" applyFont="0" applyFill="0" applyBorder="0" applyAlignment="0" applyProtection="0"/>
    <xf numFmtId="0" fontId="73" fillId="0" borderId="0"/>
  </cellStyleXfs>
  <cellXfs count="422">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right" vertical="center"/>
    </xf>
    <xf numFmtId="0" fontId="3" fillId="2" borderId="0" xfId="0" applyFont="1" applyFill="1" applyAlignment="1">
      <alignment horizontal="center" vertical="center"/>
    </xf>
    <xf numFmtId="58" fontId="3" fillId="2" borderId="0" xfId="0" applyNumberFormat="1"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horizontal="righ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vertical="center"/>
    </xf>
    <xf numFmtId="58" fontId="6" fillId="2" borderId="0" xfId="0" applyNumberFormat="1" applyFont="1" applyFill="1" applyAlignment="1">
      <alignment vertical="center"/>
    </xf>
    <xf numFmtId="58" fontId="6" fillId="2" borderId="0" xfId="0" applyNumberFormat="1" applyFont="1" applyFill="1" applyAlignment="1">
      <alignment horizontal="right" vertical="center"/>
    </xf>
    <xf numFmtId="0" fontId="7" fillId="0" borderId="0" xfId="0" applyFont="1" applyAlignment="1">
      <alignment horizontal="left" vertical="center" wrapText="1"/>
    </xf>
    <xf numFmtId="0" fontId="7" fillId="0" borderId="0" xfId="0" applyFont="1" applyAlignment="1">
      <alignment horizontal="left" vertical="center"/>
    </xf>
    <xf numFmtId="58" fontId="2" fillId="2" borderId="0" xfId="0" applyNumberFormat="1" applyFont="1" applyFill="1" applyAlignment="1">
      <alignment horizontal="left" vertical="center"/>
    </xf>
    <xf numFmtId="58" fontId="8" fillId="2" borderId="0" xfId="0" applyNumberFormat="1" applyFont="1" applyFill="1" applyAlignment="1">
      <alignment horizontal="left" vertical="center"/>
    </xf>
    <xf numFmtId="58" fontId="9" fillId="2" borderId="0" xfId="0" applyNumberFormat="1" applyFont="1" applyFill="1" applyAlignment="1">
      <alignment horizontal="left" vertical="center"/>
    </xf>
    <xf numFmtId="58" fontId="10" fillId="2" borderId="0" xfId="0" applyNumberFormat="1" applyFont="1" applyFill="1" applyAlignment="1">
      <alignment horizontal="left" vertical="center"/>
    </xf>
    <xf numFmtId="0" fontId="9" fillId="2" borderId="0" xfId="0" applyFont="1" applyFill="1" applyAlignment="1">
      <alignment vertical="center"/>
    </xf>
    <xf numFmtId="0" fontId="11" fillId="2" borderId="0" xfId="0" applyFont="1" applyFill="1" applyAlignment="1">
      <alignment vertical="center"/>
    </xf>
    <xf numFmtId="0" fontId="1" fillId="2" borderId="0" xfId="0" applyFont="1" applyFill="1" applyAlignment="1">
      <alignment vertical="center"/>
    </xf>
    <xf numFmtId="0" fontId="12" fillId="2" borderId="0" xfId="0" applyFont="1" applyFill="1" applyAlignment="1">
      <alignment horizontal="left" vertical="center"/>
    </xf>
    <xf numFmtId="0" fontId="7" fillId="0" borderId="0" xfId="0" applyFont="1"/>
    <xf numFmtId="0" fontId="13" fillId="2" borderId="0" xfId="0" applyFont="1" applyFill="1" applyAlignment="1">
      <alignment vertical="center"/>
    </xf>
    <xf numFmtId="0" fontId="12" fillId="2" borderId="0" xfId="0" applyFont="1" applyFill="1" applyAlignment="1">
      <alignment vertical="center"/>
    </xf>
    <xf numFmtId="58" fontId="2" fillId="2" borderId="0" xfId="0" applyNumberFormat="1" applyFont="1" applyFill="1" applyAlignment="1">
      <alignment vertical="center"/>
    </xf>
    <xf numFmtId="0" fontId="2" fillId="2" borderId="0" xfId="0" applyFont="1" applyFill="1" applyAlignment="1">
      <alignment horizontal="left" vertical="center"/>
    </xf>
    <xf numFmtId="0" fontId="11" fillId="0" borderId="0" xfId="0" applyFont="1" applyAlignment="1">
      <alignment horizontal="left" wrapText="1"/>
    </xf>
    <xf numFmtId="0" fontId="11" fillId="0" borderId="0" xfId="0" applyFont="1" applyAlignment="1">
      <alignment horizontal="left" vertical="center" wrapText="1"/>
    </xf>
    <xf numFmtId="0" fontId="11" fillId="0" borderId="0" xfId="0" applyFont="1"/>
    <xf numFmtId="0" fontId="7" fillId="0" borderId="0" xfId="0" applyFont="1" applyAlignment="1">
      <alignment horizontal="left" wrapText="1"/>
    </xf>
    <xf numFmtId="0" fontId="11" fillId="0" borderId="0" xfId="0" applyFont="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horizontal="center"/>
    </xf>
    <xf numFmtId="58" fontId="5" fillId="2" borderId="0" xfId="0" applyNumberFormat="1" applyFont="1" applyFill="1" applyAlignment="1">
      <alignment horizontal="right" vertical="center"/>
    </xf>
    <xf numFmtId="58" fontId="5" fillId="2" borderId="0" xfId="0" applyNumberFormat="1" applyFont="1" applyFill="1" applyAlignment="1">
      <alignment horizontal="left" vertical="center"/>
    </xf>
    <xf numFmtId="0" fontId="2" fillId="0" borderId="0" xfId="0" applyFont="1" applyFill="1" applyAlignment="1">
      <alignment vertical="center" wrapText="1"/>
    </xf>
    <xf numFmtId="0" fontId="11" fillId="2" borderId="0" xfId="0" applyFont="1" applyFill="1" applyAlignment="1">
      <alignment horizontal="left" vertical="center"/>
    </xf>
    <xf numFmtId="58" fontId="2" fillId="0" borderId="0" xfId="0" applyNumberFormat="1" applyFont="1" applyFill="1" applyAlignment="1">
      <alignment vertical="center"/>
    </xf>
    <xf numFmtId="0" fontId="2" fillId="2" borderId="0" xfId="0" applyFont="1" applyFill="1" applyAlignment="1"/>
    <xf numFmtId="0" fontId="14" fillId="0" borderId="0" xfId="0" applyFont="1" applyFill="1" applyAlignment="1">
      <alignment horizontal="center" vertical="center"/>
    </xf>
    <xf numFmtId="0" fontId="14" fillId="2" borderId="0" xfId="0" applyNumberFormat="1" applyFont="1" applyFill="1" applyAlignment="1">
      <alignment horizontal="center" vertical="center"/>
    </xf>
    <xf numFmtId="0" fontId="15" fillId="0" borderId="0" xfId="0" applyFont="1" applyFill="1" applyAlignment="1">
      <alignment horizontal="center" vertical="center"/>
    </xf>
    <xf numFmtId="0" fontId="2" fillId="0" borderId="0" xfId="0" applyFont="1" applyFill="1" applyAlignment="1">
      <alignment horizontal="left" vertical="center" wrapText="1"/>
    </xf>
    <xf numFmtId="0" fontId="13" fillId="0" borderId="0" xfId="0" applyFont="1" applyFill="1" applyAlignment="1">
      <alignment vertical="center"/>
    </xf>
    <xf numFmtId="3" fontId="12" fillId="2" borderId="0" xfId="0" applyNumberFormat="1" applyFont="1" applyFill="1" applyAlignment="1">
      <alignment horizontal="center" vertical="center"/>
    </xf>
    <xf numFmtId="0" fontId="11" fillId="2" borderId="0" xfId="0" applyFont="1" applyFill="1" applyAlignment="1">
      <alignment horizontal="left"/>
    </xf>
    <xf numFmtId="58" fontId="2" fillId="2" borderId="0" xfId="0" applyNumberFormat="1" applyFont="1" applyFill="1" applyAlignment="1">
      <alignment horizontal="center" vertical="center"/>
    </xf>
    <xf numFmtId="0" fontId="11" fillId="2" borderId="0" xfId="0" applyFont="1" applyFill="1" applyAlignment="1">
      <alignment horizontal="center" vertical="center" wrapText="1"/>
    </xf>
    <xf numFmtId="58" fontId="12" fillId="2" borderId="0" xfId="0" applyNumberFormat="1" applyFont="1" applyFill="1" applyAlignment="1">
      <alignment vertical="center"/>
    </xf>
    <xf numFmtId="0" fontId="12" fillId="0" borderId="0" xfId="0" applyFont="1" applyFill="1" applyAlignment="1">
      <alignment horizontal="center" vertical="center"/>
    </xf>
    <xf numFmtId="0" fontId="12" fillId="0" borderId="0" xfId="0" applyFont="1" applyFill="1" applyAlignment="1">
      <alignment horizontal="center"/>
    </xf>
    <xf numFmtId="193" fontId="2" fillId="0" borderId="0" xfId="1" applyNumberFormat="1" applyFont="1" applyFill="1" applyAlignment="1">
      <alignment vertical="center"/>
    </xf>
    <xf numFmtId="0" fontId="16" fillId="0" borderId="0" xfId="0" applyFont="1" applyFill="1" applyAlignment="1">
      <alignment vertical="center"/>
    </xf>
    <xf numFmtId="0" fontId="2" fillId="0" borderId="0" xfId="0" applyFont="1" applyFill="1" applyAlignment="1"/>
    <xf numFmtId="0" fontId="2" fillId="0" borderId="0" xfId="0" applyFont="1" applyFill="1" applyAlignment="1">
      <alignment horizontal="right"/>
    </xf>
    <xf numFmtId="0" fontId="14" fillId="0" borderId="0" xfId="0" applyFont="1" applyFill="1" applyAlignment="1">
      <alignment horizontal="center"/>
    </xf>
    <xf numFmtId="0" fontId="14" fillId="2" borderId="0" xfId="0" applyFont="1" applyFill="1" applyAlignment="1">
      <alignment horizontal="center"/>
    </xf>
    <xf numFmtId="0" fontId="4" fillId="0" borderId="0" xfId="0" applyFont="1" applyFill="1" applyAlignment="1">
      <alignment horizontal="center" vertical="center"/>
    </xf>
    <xf numFmtId="0" fontId="10" fillId="0" borderId="0" xfId="0" applyFont="1" applyAlignment="1">
      <alignment horizontal="left" vertical="center" wrapText="1"/>
    </xf>
    <xf numFmtId="0" fontId="2" fillId="2" borderId="0" xfId="0" applyFont="1" applyFill="1" applyAlignment="1">
      <alignment horizontal="center" vertical="center"/>
    </xf>
    <xf numFmtId="0" fontId="11" fillId="0" borderId="0" xfId="0" applyFont="1" applyFill="1" applyAlignment="1">
      <alignment vertical="center"/>
    </xf>
    <xf numFmtId="0" fontId="2" fillId="2" borderId="0" xfId="0" applyFont="1" applyFill="1" applyAlignment="1">
      <alignment horizontal="left" vertical="center" wrapText="1"/>
    </xf>
    <xf numFmtId="0" fontId="17" fillId="2" borderId="0" xfId="0" applyFont="1" applyFill="1" applyAlignment="1">
      <alignment vertical="center"/>
    </xf>
    <xf numFmtId="0" fontId="1" fillId="2" borderId="0" xfId="0" applyFont="1" applyFill="1" applyAlignment="1">
      <alignment horizontal="right" vertical="center"/>
    </xf>
    <xf numFmtId="41" fontId="1" fillId="2" borderId="0" xfId="0" applyNumberFormat="1" applyFont="1" applyFill="1" applyAlignment="1">
      <alignment horizontal="center" vertical="center"/>
    </xf>
    <xf numFmtId="41" fontId="1" fillId="2" borderId="0" xfId="0" applyNumberFormat="1" applyFont="1" applyFill="1" applyAlignment="1">
      <alignment vertical="center"/>
    </xf>
    <xf numFmtId="0" fontId="17" fillId="2" borderId="0" xfId="0" applyFont="1" applyFill="1" applyAlignment="1">
      <alignment horizontal="left" vertical="center" wrapText="1"/>
    </xf>
    <xf numFmtId="0" fontId="1" fillId="2" borderId="0" xfId="0" applyFont="1" applyFill="1" applyAlignment="1">
      <alignment horizontal="left" vertical="center" wrapText="1"/>
    </xf>
    <xf numFmtId="0" fontId="18" fillId="2" borderId="0" xfId="0" applyFont="1" applyFill="1" applyAlignment="1">
      <alignment vertical="center"/>
    </xf>
    <xf numFmtId="0" fontId="16" fillId="2" borderId="0" xfId="0" applyFont="1" applyFill="1" applyAlignment="1">
      <alignment vertical="center"/>
    </xf>
    <xf numFmtId="0" fontId="16" fillId="2" borderId="0" xfId="0" applyFont="1" applyFill="1" applyAlignment="1">
      <alignment horizontal="right" vertical="center"/>
    </xf>
    <xf numFmtId="0" fontId="11" fillId="2" borderId="0" xfId="0" applyFont="1" applyFill="1" applyAlignment="1">
      <alignment horizontal="left" vertical="center" wrapText="1"/>
    </xf>
    <xf numFmtId="0" fontId="11" fillId="0" borderId="0" xfId="0" applyFont="1" applyFill="1" applyAlignment="1">
      <alignment horizontal="left" vertical="center" wrapText="1"/>
    </xf>
    <xf numFmtId="0" fontId="2" fillId="2" borderId="0" xfId="0" applyFont="1" applyFill="1" applyAlignment="1">
      <alignment vertical="center" wrapText="1"/>
    </xf>
    <xf numFmtId="0" fontId="11" fillId="0" borderId="0" xfId="0" applyFont="1" applyFill="1" applyAlignment="1">
      <alignment horizontal="left" vertical="center"/>
    </xf>
    <xf numFmtId="58" fontId="2" fillId="0" borderId="0" xfId="0" applyNumberFormat="1" applyFont="1" applyFill="1" applyAlignment="1">
      <alignment horizontal="left" vertical="center"/>
    </xf>
    <xf numFmtId="0" fontId="14" fillId="2" borderId="0" xfId="0" applyFont="1" applyFill="1" applyAlignment="1">
      <alignment horizontal="center" vertical="center"/>
    </xf>
    <xf numFmtId="0" fontId="15" fillId="2" borderId="0" xfId="0" applyFont="1" applyFill="1" applyAlignment="1">
      <alignment horizontal="center" vertical="center"/>
    </xf>
    <xf numFmtId="43" fontId="2" fillId="0" borderId="0" xfId="1" applyFont="1" applyFill="1" applyAlignment="1">
      <alignment vertical="center"/>
    </xf>
    <xf numFmtId="193" fontId="12" fillId="0" borderId="0" xfId="1" applyNumberFormat="1" applyFont="1" applyFill="1" applyAlignment="1">
      <alignment horizontal="center" vertical="center"/>
    </xf>
    <xf numFmtId="0" fontId="2" fillId="0" borderId="0" xfId="0" applyFont="1" applyFill="1" applyAlignment="1">
      <alignment horizontal="left" vertical="center"/>
    </xf>
    <xf numFmtId="58" fontId="2" fillId="2" borderId="0" xfId="0" applyNumberFormat="1" applyFont="1" applyFill="1" applyAlignment="1">
      <alignment horizontal="left" vertical="center" wrapText="1"/>
    </xf>
    <xf numFmtId="0" fontId="2" fillId="2" borderId="0" xfId="0" applyFont="1" applyFill="1" applyAlignment="1">
      <alignment horizontal="right"/>
    </xf>
    <xf numFmtId="58" fontId="2" fillId="2" borderId="0" xfId="0" applyNumberFormat="1" applyFont="1" applyFill="1" applyAlignment="1"/>
    <xf numFmtId="58" fontId="2" fillId="2" borderId="0" xfId="0" applyNumberFormat="1" applyFont="1" applyFill="1" applyAlignment="1">
      <alignment horizontal="right" vertical="center"/>
    </xf>
    <xf numFmtId="58" fontId="1" fillId="2" borderId="0" xfId="0" applyNumberFormat="1" applyFont="1" applyFill="1" applyAlignment="1">
      <alignment horizontal="left" vertical="center"/>
    </xf>
    <xf numFmtId="0" fontId="1" fillId="0" borderId="0" xfId="0" applyFont="1" applyAlignment="1">
      <alignment horizontal="left" wrapText="1"/>
    </xf>
    <xf numFmtId="58" fontId="8" fillId="2" borderId="0" xfId="0" applyNumberFormat="1" applyFont="1" applyFill="1" applyAlignment="1">
      <alignment horizontal="right" vertical="center"/>
    </xf>
    <xf numFmtId="0" fontId="1" fillId="0" borderId="0" xfId="0" applyFont="1" applyAlignment="1">
      <alignment horizontal="left"/>
    </xf>
    <xf numFmtId="0" fontId="19" fillId="2" borderId="0" xfId="0" applyFont="1" applyFill="1" applyAlignment="1">
      <alignment horizontal="center" vertical="center"/>
    </xf>
    <xf numFmtId="0" fontId="19" fillId="2" borderId="0" xfId="0" applyNumberFormat="1" applyFont="1" applyFill="1" applyAlignment="1">
      <alignment horizontal="center" vertical="center"/>
    </xf>
    <xf numFmtId="0" fontId="10" fillId="0" borderId="0" xfId="0" applyFont="1" applyAlignment="1">
      <alignment horizontal="left" vertical="center"/>
    </xf>
    <xf numFmtId="3" fontId="12" fillId="0" borderId="0" xfId="0" applyNumberFormat="1" applyFont="1" applyFill="1" applyAlignment="1">
      <alignment horizontal="center" vertical="center"/>
    </xf>
    <xf numFmtId="3" fontId="12" fillId="0" borderId="0" xfId="0" applyNumberFormat="1" applyFont="1" applyFill="1" applyAlignment="1">
      <alignment horizontal="left" vertical="center"/>
    </xf>
    <xf numFmtId="58" fontId="2" fillId="0" borderId="0" xfId="0" applyNumberFormat="1" applyFont="1" applyFill="1" applyAlignment="1">
      <alignment horizontal="center" vertical="center"/>
    </xf>
    <xf numFmtId="0" fontId="1" fillId="0" borderId="0" xfId="0" applyFont="1" applyFill="1" applyAlignment="1">
      <alignment horizontal="right" vertical="center"/>
    </xf>
    <xf numFmtId="58" fontId="19" fillId="2" borderId="0" xfId="0" applyNumberFormat="1" applyFont="1" applyFill="1" applyAlignment="1">
      <alignment horizontal="center" vertical="center"/>
    </xf>
    <xf numFmtId="0" fontId="20" fillId="2" borderId="0" xfId="0" applyFont="1" applyFill="1" applyAlignment="1">
      <alignment horizontal="center" vertical="center"/>
    </xf>
    <xf numFmtId="58" fontId="1" fillId="2" borderId="0" xfId="0" applyNumberFormat="1" applyFont="1" applyFill="1" applyAlignment="1">
      <alignment vertical="center"/>
    </xf>
    <xf numFmtId="58" fontId="1" fillId="2" borderId="0" xfId="0" applyNumberFormat="1" applyFont="1" applyFill="1" applyAlignment="1">
      <alignment horizontal="right" vertical="center"/>
    </xf>
    <xf numFmtId="0" fontId="1" fillId="2" borderId="0" xfId="0" applyFont="1" applyFill="1" applyBorder="1" applyAlignment="1">
      <alignment vertical="center"/>
    </xf>
    <xf numFmtId="0" fontId="1" fillId="0" borderId="0" xfId="0" applyFont="1" applyFill="1" applyBorder="1" applyAlignment="1">
      <alignment vertical="center" wrapText="1"/>
    </xf>
    <xf numFmtId="0" fontId="10" fillId="0" borderId="0" xfId="0" applyFont="1"/>
    <xf numFmtId="0" fontId="1" fillId="2" borderId="0" xfId="0" applyFont="1" applyFill="1" applyAlignment="1">
      <alignment horizontal="left" vertical="center"/>
    </xf>
    <xf numFmtId="58" fontId="1" fillId="2" borderId="0" xfId="0" applyNumberFormat="1" applyFont="1" applyFill="1" applyAlignment="1">
      <alignment horizontal="center" vertical="center"/>
    </xf>
    <xf numFmtId="58" fontId="10" fillId="2" borderId="0" xfId="0" applyNumberFormat="1" applyFont="1" applyFill="1" applyAlignment="1">
      <alignment horizontal="right" vertical="center"/>
    </xf>
    <xf numFmtId="0" fontId="1" fillId="0" borderId="0" xfId="0" applyFont="1" applyFill="1" applyAlignment="1">
      <alignment vertical="center" wrapText="1"/>
    </xf>
    <xf numFmtId="58" fontId="1" fillId="0" borderId="0" xfId="0" applyNumberFormat="1" applyFont="1" applyFill="1" applyAlignment="1">
      <alignment vertical="center"/>
    </xf>
    <xf numFmtId="0" fontId="1" fillId="2" borderId="0" xfId="0" applyFont="1" applyFill="1" applyAlignment="1">
      <alignment vertical="center" wrapText="1"/>
    </xf>
    <xf numFmtId="0" fontId="9" fillId="2" borderId="0" xfId="0" applyFont="1" applyFill="1" applyAlignment="1">
      <alignment horizontal="center" vertical="center"/>
    </xf>
    <xf numFmtId="0" fontId="9" fillId="2" borderId="0" xfId="0" applyFont="1" applyFill="1" applyAlignment="1">
      <alignment horizontal="center"/>
    </xf>
    <xf numFmtId="0" fontId="12"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58"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58" fontId="2" fillId="3" borderId="1" xfId="0" applyNumberFormat="1"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3" fontId="2" fillId="3" borderId="6" xfId="0" applyNumberFormat="1" applyFont="1" applyFill="1" applyBorder="1" applyAlignment="1">
      <alignment horizontal="center" vertical="center" wrapText="1"/>
    </xf>
    <xf numFmtId="3" fontId="2" fillId="3" borderId="7" xfId="0" applyNumberFormat="1" applyFont="1" applyFill="1" applyBorder="1" applyAlignment="1">
      <alignment horizontal="center" vertical="center" wrapText="1"/>
    </xf>
    <xf numFmtId="3" fontId="2" fillId="3" borderId="7"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 xfId="0" applyFont="1" applyFill="1" applyBorder="1" applyAlignment="1">
      <alignment horizontal="center" vertical="center" wrapText="1"/>
    </xf>
    <xf numFmtId="58" fontId="2" fillId="4" borderId="1" xfId="0" applyNumberFormat="1" applyFont="1" applyFill="1" applyBorder="1" applyAlignment="1">
      <alignment horizontal="center" vertical="center" wrapText="1"/>
    </xf>
    <xf numFmtId="41" fontId="2" fillId="4" borderId="1" xfId="0" applyNumberFormat="1" applyFont="1" applyFill="1" applyBorder="1" applyAlignment="1">
      <alignment horizontal="center" vertical="center" wrapText="1"/>
    </xf>
    <xf numFmtId="41" fontId="2" fillId="4" borderId="1" xfId="2" applyNumberFormat="1"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3" fontId="2" fillId="4" borderId="6" xfId="0" applyNumberFormat="1" applyFont="1" applyFill="1" applyBorder="1" applyAlignment="1">
      <alignment horizontal="center" vertical="center" wrapText="1"/>
    </xf>
    <xf numFmtId="3" fontId="2" fillId="4" borderId="7" xfId="0" applyNumberFormat="1" applyFont="1" applyFill="1" applyBorder="1" applyAlignment="1">
      <alignment horizontal="center" vertical="center" wrapText="1"/>
    </xf>
    <xf numFmtId="3" fontId="2" fillId="4" borderId="7" xfId="0" applyNumberFormat="1"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1" xfId="0" applyFont="1" applyFill="1" applyBorder="1" applyAlignment="1">
      <alignment horizontal="center" vertical="center" wrapText="1"/>
    </xf>
    <xf numFmtId="58" fontId="2" fillId="5" borderId="1" xfId="0" applyNumberFormat="1" applyFont="1" applyFill="1" applyBorder="1" applyAlignment="1">
      <alignment horizontal="center" vertical="center" wrapText="1"/>
    </xf>
    <xf numFmtId="3" fontId="2" fillId="5" borderId="1" xfId="0" applyNumberFormat="1" applyFont="1" applyFill="1" applyBorder="1" applyAlignment="1">
      <alignment horizontal="center" vertical="center" wrapText="1"/>
    </xf>
    <xf numFmtId="41" fontId="2" fillId="5" borderId="1" xfId="2" applyNumberFormat="1" applyFont="1" applyFill="1" applyBorder="1" applyAlignment="1">
      <alignment horizontal="center" vertical="center" wrapText="1"/>
    </xf>
    <xf numFmtId="3" fontId="2" fillId="5" borderId="6" xfId="0" applyNumberFormat="1" applyFont="1" applyFill="1" applyBorder="1" applyAlignment="1">
      <alignment horizontal="center" vertical="center" wrapText="1"/>
    </xf>
    <xf numFmtId="3" fontId="2" fillId="5" borderId="7" xfId="0" applyNumberFormat="1" applyFont="1" applyFill="1" applyBorder="1" applyAlignment="1">
      <alignment horizontal="center" vertical="center" wrapText="1"/>
    </xf>
    <xf numFmtId="0" fontId="2" fillId="6" borderId="8" xfId="0" applyFont="1" applyFill="1" applyBorder="1" applyAlignment="1">
      <alignment horizontal="center" vertical="center" wrapText="1"/>
    </xf>
    <xf numFmtId="41" fontId="2" fillId="6" borderId="8" xfId="0" applyNumberFormat="1" applyFont="1" applyFill="1" applyBorder="1" applyAlignment="1">
      <alignment horizontal="center" vertical="center" wrapText="1"/>
    </xf>
    <xf numFmtId="58"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1" fillId="0" borderId="1" xfId="0" applyFont="1" applyBorder="1" applyAlignment="1">
      <alignment horizontal="left" vertical="center" wrapText="1"/>
    </xf>
    <xf numFmtId="58"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1" fillId="7" borderId="1" xfId="0" applyFont="1" applyFill="1" applyBorder="1" applyAlignment="1">
      <alignment horizontal="center" vertical="center" wrapText="1"/>
    </xf>
    <xf numFmtId="0" fontId="2" fillId="0" borderId="1" xfId="0" applyFont="1" applyBorder="1" applyAlignment="1">
      <alignment horizontal="left" vertical="center" wrapText="1"/>
    </xf>
    <xf numFmtId="58" fontId="2" fillId="0" borderId="1" xfId="0" applyNumberFormat="1" applyFont="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0" borderId="1" xfId="0" applyFont="1" applyBorder="1" applyAlignment="1">
      <alignment vertical="center" wrapText="1"/>
    </xf>
    <xf numFmtId="0" fontId="2" fillId="2" borderId="1" xfId="0" applyFont="1" applyFill="1" applyBorder="1" applyAlignment="1">
      <alignment horizontal="left" vertical="center" wrapText="1"/>
    </xf>
    <xf numFmtId="0" fontId="1" fillId="8" borderId="1" xfId="0" applyFont="1" applyFill="1" applyBorder="1" applyAlignment="1">
      <alignment horizontal="left" vertical="center" wrapText="1"/>
    </xf>
    <xf numFmtId="58" fontId="1" fillId="0"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Border="1" applyAlignment="1">
      <alignment horizontal="left" vertical="center" wrapText="1"/>
    </xf>
    <xf numFmtId="58"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58" fontId="1" fillId="0" borderId="1" xfId="0" applyNumberFormat="1" applyFont="1" applyBorder="1" applyAlignment="1">
      <alignment vertical="center" wrapText="1"/>
    </xf>
    <xf numFmtId="0" fontId="1" fillId="7" borderId="1" xfId="0" applyFont="1" applyFill="1" applyBorder="1" applyAlignment="1">
      <alignment vertical="center" wrapText="1"/>
    </xf>
    <xf numFmtId="0" fontId="1" fillId="0" borderId="1" xfId="0" applyFont="1" applyBorder="1" applyAlignment="1">
      <alignment vertical="center" wrapText="1"/>
    </xf>
    <xf numFmtId="0" fontId="2" fillId="8" borderId="2" xfId="0" applyFont="1" applyFill="1" applyBorder="1" applyAlignment="1">
      <alignment horizontal="left" vertical="center" wrapText="1"/>
    </xf>
    <xf numFmtId="58"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58" fontId="2" fillId="0" borderId="2"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0" borderId="1" xfId="0" applyFont="1" applyBorder="1" applyAlignment="1">
      <alignment vertical="center" wrapText="1"/>
    </xf>
    <xf numFmtId="0" fontId="2" fillId="8" borderId="3" xfId="0" applyFont="1" applyFill="1" applyBorder="1" applyAlignment="1">
      <alignment horizontal="left" vertical="center" wrapText="1"/>
    </xf>
    <xf numFmtId="58"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58" fontId="2" fillId="7" borderId="3" xfId="0" applyNumberFormat="1" applyFont="1" applyFill="1" applyBorder="1" applyAlignment="1">
      <alignment horizontal="center" vertical="center" wrapText="1"/>
    </xf>
    <xf numFmtId="49" fontId="2" fillId="7" borderId="1" xfId="0" applyNumberFormat="1" applyFont="1" applyFill="1" applyBorder="1" applyAlignment="1">
      <alignment horizontal="center" vertical="center" wrapText="1"/>
    </xf>
    <xf numFmtId="58" fontId="21" fillId="2" borderId="1" xfId="0" applyNumberFormat="1" applyFont="1" applyFill="1" applyBorder="1" applyAlignment="1">
      <alignment horizontal="center" vertical="center" wrapText="1"/>
    </xf>
    <xf numFmtId="49" fontId="21" fillId="7" borderId="1" xfId="0" applyNumberFormat="1" applyFont="1" applyFill="1" applyBorder="1" applyAlignment="1">
      <alignment horizontal="center" vertical="center" wrapText="1"/>
    </xf>
    <xf numFmtId="0" fontId="21" fillId="2" borderId="3" xfId="0" applyFont="1" applyFill="1" applyBorder="1" applyAlignment="1">
      <alignment horizontal="center" vertical="center" wrapText="1"/>
    </xf>
    <xf numFmtId="58" fontId="2" fillId="0" borderId="0" xfId="0" applyNumberFormat="1" applyFont="1" applyAlignment="1">
      <alignment horizontal="center" vertical="center"/>
    </xf>
    <xf numFmtId="49" fontId="2" fillId="0" borderId="1" xfId="0" applyNumberFormat="1" applyFont="1" applyFill="1" applyBorder="1" applyAlignment="1">
      <alignment horizontal="center" vertical="center" wrapText="1"/>
    </xf>
    <xf numFmtId="58" fontId="21"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58" fontId="2" fillId="0" borderId="1" xfId="0" applyNumberFormat="1" applyFont="1" applyBorder="1" applyAlignment="1">
      <alignment horizontal="center" vertical="center"/>
    </xf>
    <xf numFmtId="0" fontId="2" fillId="8" borderId="0" xfId="0" applyFont="1" applyFill="1" applyAlignment="1">
      <alignment horizontal="center" wrapText="1"/>
    </xf>
    <xf numFmtId="0" fontId="21" fillId="0" borderId="1" xfId="0" applyFont="1" applyFill="1" applyBorder="1" applyAlignment="1">
      <alignment horizontal="left" vertical="center" wrapText="1"/>
    </xf>
    <xf numFmtId="58" fontId="23" fillId="0" borderId="0" xfId="0" applyNumberFormat="1" applyFont="1"/>
    <xf numFmtId="58" fontId="12" fillId="6" borderId="1" xfId="0" applyNumberFormat="1" applyFont="1" applyFill="1" applyBorder="1" applyAlignment="1">
      <alignment horizontal="center" vertical="center" wrapText="1"/>
    </xf>
    <xf numFmtId="0" fontId="21" fillId="9"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1" fillId="10" borderId="1" xfId="0" applyFont="1" applyFill="1" applyBorder="1" applyAlignment="1">
      <alignment horizontal="center" vertical="center" wrapText="1"/>
    </xf>
    <xf numFmtId="58" fontId="21" fillId="10" borderId="1" xfId="0" applyNumberFormat="1" applyFont="1" applyFill="1" applyBorder="1" applyAlignment="1">
      <alignment horizontal="center" vertical="center" wrapText="1"/>
    </xf>
    <xf numFmtId="0" fontId="25" fillId="0" borderId="1" xfId="6" applyFont="1" applyBorder="1" applyAlignment="1">
      <alignment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vertical="center" wrapText="1"/>
    </xf>
    <xf numFmtId="0" fontId="26" fillId="0" borderId="1" xfId="6" applyFont="1" applyBorder="1" applyAlignment="1">
      <alignment vertical="center" wrapText="1"/>
    </xf>
    <xf numFmtId="0" fontId="2" fillId="9" borderId="2" xfId="0" applyFont="1" applyFill="1" applyBorder="1" applyAlignment="1">
      <alignment horizontal="center" vertical="center" wrapText="1"/>
    </xf>
    <xf numFmtId="58" fontId="2" fillId="9" borderId="3"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vertical="center"/>
    </xf>
    <xf numFmtId="0" fontId="11" fillId="0" borderId="0" xfId="0" applyFont="1" applyAlignment="1">
      <alignment horizontal="center" vertical="center" wrapText="1"/>
    </xf>
    <xf numFmtId="0" fontId="12" fillId="6" borderId="4"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8" fillId="0" borderId="1" xfId="0" applyFont="1" applyBorder="1" applyAlignment="1">
      <alignment horizontal="center" vertical="center" wrapText="1"/>
    </xf>
    <xf numFmtId="0" fontId="21" fillId="3" borderId="5"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30" fillId="0" borderId="0" xfId="0" applyFont="1"/>
    <xf numFmtId="0" fontId="29" fillId="0" borderId="1" xfId="0" applyFont="1" applyFill="1" applyBorder="1" applyAlignment="1">
      <alignment horizontal="center" vertical="center" wrapText="1"/>
    </xf>
    <xf numFmtId="0" fontId="2" fillId="0" borderId="0" xfId="0" applyFont="1"/>
    <xf numFmtId="0" fontId="21" fillId="0" borderId="4"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0" borderId="0" xfId="0" applyFont="1"/>
    <xf numFmtId="0" fontId="3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3" borderId="3"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2" fillId="3" borderId="13" xfId="0" applyFont="1" applyFill="1" applyBorder="1" applyAlignment="1">
      <alignment horizontal="center" vertical="center" wrapText="1"/>
    </xf>
    <xf numFmtId="58" fontId="12" fillId="3" borderId="13" xfId="0" applyNumberFormat="1" applyFont="1" applyFill="1" applyBorder="1" applyAlignment="1">
      <alignment horizontal="center" vertical="center" wrapText="1"/>
    </xf>
    <xf numFmtId="3" fontId="12" fillId="3" borderId="13" xfId="0" applyNumberFormat="1" applyFont="1" applyFill="1" applyBorder="1" applyAlignment="1">
      <alignment horizontal="center" vertical="center" wrapText="1"/>
    </xf>
    <xf numFmtId="3" fontId="12" fillId="3" borderId="14" xfId="0" applyNumberFormat="1"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15" xfId="0" applyFont="1" applyFill="1" applyBorder="1" applyAlignment="1">
      <alignment horizontal="center" vertical="center" wrapText="1"/>
    </xf>
    <xf numFmtId="58" fontId="21" fillId="3" borderId="1" xfId="0" applyNumberFormat="1" applyFont="1" applyFill="1" applyBorder="1" applyAlignment="1">
      <alignment horizontal="center" vertical="center" wrapText="1"/>
    </xf>
    <xf numFmtId="193" fontId="21" fillId="3" borderId="1" xfId="1" applyNumberFormat="1" applyFont="1" applyFill="1" applyBorder="1" applyAlignment="1">
      <alignment horizontal="center" vertical="center" wrapText="1"/>
    </xf>
    <xf numFmtId="193" fontId="21" fillId="3" borderId="1" xfId="0" applyNumberFormat="1" applyFont="1" applyFill="1" applyBorder="1" applyAlignment="1">
      <alignment horizontal="center" vertical="center" wrapText="1"/>
    </xf>
    <xf numFmtId="0" fontId="21"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58" fontId="1" fillId="3" borderId="1"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wrapText="1"/>
    </xf>
    <xf numFmtId="0" fontId="1" fillId="3"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58" fontId="2" fillId="3"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 xfId="0" applyFont="1" applyFill="1" applyBorder="1" applyAlignment="1">
      <alignment vertical="center" wrapText="1"/>
    </xf>
    <xf numFmtId="58" fontId="2" fillId="3" borderId="3" xfId="0" applyNumberFormat="1" applyFont="1" applyFill="1" applyBorder="1" applyAlignment="1">
      <alignment horizontal="center" vertical="center" wrapText="1"/>
    </xf>
    <xf numFmtId="0" fontId="2" fillId="3" borderId="17" xfId="0" applyFont="1" applyFill="1" applyBorder="1" applyAlignment="1">
      <alignment horizontal="center" vertical="center" wrapText="1"/>
    </xf>
    <xf numFmtId="0" fontId="21" fillId="2" borderId="6" xfId="0" applyFont="1" applyFill="1" applyBorder="1" applyAlignment="1">
      <alignment horizontal="center" vertical="center" wrapText="1"/>
    </xf>
    <xf numFmtId="193" fontId="2" fillId="3" borderId="1" xfId="1" applyNumberFormat="1" applyFont="1" applyFill="1" applyBorder="1" applyAlignment="1">
      <alignment horizontal="center" vertical="center" wrapText="1"/>
    </xf>
    <xf numFmtId="193" fontId="2" fillId="3" borderId="1" xfId="0" applyNumberFormat="1" applyFont="1" applyFill="1" applyBorder="1" applyAlignment="1">
      <alignment horizontal="center" vertical="center" wrapText="1"/>
    </xf>
    <xf numFmtId="3" fontId="12" fillId="3" borderId="18" xfId="0" applyNumberFormat="1"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8" xfId="0" applyFont="1" applyFill="1" applyBorder="1" applyAlignment="1">
      <alignment horizontal="center" vertical="center" wrapText="1"/>
    </xf>
    <xf numFmtId="58" fontId="12" fillId="4" borderId="13" xfId="0" applyNumberFormat="1" applyFont="1" applyFill="1" applyBorder="1" applyAlignment="1">
      <alignment horizontal="center" vertical="center" wrapText="1"/>
    </xf>
    <xf numFmtId="41" fontId="12" fillId="4" borderId="13" xfId="0" applyNumberFormat="1" applyFont="1" applyFill="1" applyBorder="1" applyAlignment="1">
      <alignment horizontal="center" vertical="center" wrapText="1"/>
    </xf>
    <xf numFmtId="41" fontId="12" fillId="4" borderId="13" xfId="2" applyNumberFormat="1" applyFont="1" applyFill="1" applyBorder="1" applyAlignment="1">
      <alignment horizontal="center" vertical="center" wrapText="1"/>
    </xf>
    <xf numFmtId="3" fontId="12" fillId="4" borderId="13" xfId="0" applyNumberFormat="1" applyFont="1" applyFill="1" applyBorder="1" applyAlignment="1">
      <alignment horizontal="center" vertical="center" wrapText="1"/>
    </xf>
    <xf numFmtId="3" fontId="12" fillId="4" borderId="14" xfId="0" applyNumberFormat="1" applyFont="1" applyFill="1" applyBorder="1" applyAlignment="1">
      <alignment horizontal="center" vertical="center" wrapText="1"/>
    </xf>
    <xf numFmtId="3" fontId="12" fillId="4" borderId="20" xfId="0" applyNumberFormat="1"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7" xfId="0" applyFont="1" applyFill="1" applyBorder="1" applyAlignment="1">
      <alignment horizontal="center" vertical="center" wrapText="1"/>
    </xf>
    <xf numFmtId="41" fontId="21" fillId="4" borderId="1" xfId="0" applyNumberFormat="1" applyFont="1" applyFill="1" applyBorder="1" applyAlignment="1">
      <alignment horizontal="center" vertical="center" wrapText="1"/>
    </xf>
    <xf numFmtId="41" fontId="21" fillId="4" borderId="1" xfId="2" applyNumberFormat="1"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58" fontId="21" fillId="4" borderId="1" xfId="0" applyNumberFormat="1" applyFont="1" applyFill="1" applyBorder="1" applyAlignment="1">
      <alignment horizontal="center" vertical="center" wrapText="1"/>
    </xf>
    <xf numFmtId="58" fontId="1" fillId="4" borderId="1" xfId="0" applyNumberFormat="1" applyFont="1" applyFill="1" applyBorder="1" applyAlignment="1">
      <alignment horizontal="center" vertical="center" wrapText="1"/>
    </xf>
    <xf numFmtId="41" fontId="1" fillId="4" borderId="1" xfId="0" applyNumberFormat="1" applyFont="1" applyFill="1" applyBorder="1" applyAlignment="1">
      <alignment horizontal="center" vertical="center" wrapText="1"/>
    </xf>
    <xf numFmtId="41" fontId="1" fillId="4" borderId="1" xfId="2" applyNumberFormat="1"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58" fontId="2" fillId="4" borderId="2" xfId="0" applyNumberFormat="1" applyFont="1" applyFill="1" applyBorder="1" applyAlignment="1">
      <alignment horizontal="center" vertical="center" wrapText="1"/>
    </xf>
    <xf numFmtId="41" fontId="2" fillId="4" borderId="2" xfId="2" applyNumberFormat="1" applyFont="1" applyFill="1" applyBorder="1" applyAlignment="1">
      <alignment horizontal="center" vertical="center" wrapText="1"/>
    </xf>
    <xf numFmtId="41" fontId="2" fillId="4" borderId="2" xfId="0" applyNumberFormat="1" applyFont="1" applyFill="1" applyBorder="1" applyAlignment="1">
      <alignment horizontal="center" vertical="center" wrapText="1"/>
    </xf>
    <xf numFmtId="0" fontId="2" fillId="4" borderId="19" xfId="0" applyFont="1" applyFill="1" applyBorder="1" applyAlignment="1">
      <alignment horizontal="center" vertical="center" wrapText="1"/>
    </xf>
    <xf numFmtId="58" fontId="2" fillId="4" borderId="1" xfId="0" applyNumberFormat="1" applyFont="1" applyFill="1" applyBorder="1" applyAlignment="1">
      <alignment vertical="center" wrapText="1"/>
    </xf>
    <xf numFmtId="41" fontId="2" fillId="4" borderId="3" xfId="2" applyNumberFormat="1" applyFont="1" applyFill="1" applyBorder="1" applyAlignment="1">
      <alignment horizontal="center" vertical="center" wrapText="1"/>
    </xf>
    <xf numFmtId="0" fontId="2" fillId="4" borderId="1" xfId="0" applyFont="1" applyFill="1" applyBorder="1" applyAlignment="1">
      <alignment vertical="center" wrapText="1"/>
    </xf>
    <xf numFmtId="0" fontId="2" fillId="4" borderId="4" xfId="0" applyFont="1" applyFill="1" applyBorder="1" applyAlignment="1">
      <alignment horizontal="center" vertical="center" wrapText="1"/>
    </xf>
    <xf numFmtId="58" fontId="2" fillId="4" borderId="3" xfId="0" applyNumberFormat="1" applyFont="1" applyFill="1" applyBorder="1" applyAlignment="1">
      <alignment horizontal="center" vertical="center" wrapText="1"/>
    </xf>
    <xf numFmtId="41" fontId="2" fillId="4" borderId="3" xfId="0" applyNumberFormat="1" applyFont="1" applyFill="1" applyBorder="1" applyAlignment="1">
      <alignment horizontal="center" vertical="center" wrapText="1"/>
    </xf>
    <xf numFmtId="41" fontId="2" fillId="4" borderId="12" xfId="0" applyNumberFormat="1" applyFont="1" applyFill="1" applyBorder="1" applyAlignment="1">
      <alignment horizontal="center" vertical="center" wrapText="1"/>
    </xf>
    <xf numFmtId="0" fontId="2" fillId="4" borderId="8" xfId="0" applyFont="1" applyFill="1" applyBorder="1" applyAlignment="1">
      <alignment horizontal="center" vertical="center" wrapText="1"/>
    </xf>
    <xf numFmtId="41" fontId="21" fillId="2" borderId="1" xfId="0" applyNumberFormat="1" applyFont="1" applyFill="1" applyBorder="1" applyAlignment="1">
      <alignment horizontal="center" vertical="center" wrapText="1"/>
    </xf>
    <xf numFmtId="41" fontId="21" fillId="2" borderId="1" xfId="2" applyNumberFormat="1" applyFont="1" applyFill="1" applyBorder="1" applyAlignment="1">
      <alignment horizontal="center" vertical="center" wrapText="1"/>
    </xf>
    <xf numFmtId="41" fontId="2" fillId="2" borderId="1" xfId="0" applyNumberFormat="1"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7" xfId="0" applyFont="1" applyFill="1" applyBorder="1" applyAlignment="1">
      <alignment horizontal="center" vertical="center" wrapText="1"/>
    </xf>
    <xf numFmtId="194" fontId="21" fillId="4" borderId="7" xfId="1" applyNumberFormat="1"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9" fillId="5" borderId="1" xfId="0" applyFont="1" applyFill="1" applyBorder="1" applyAlignment="1">
      <alignment horizontal="center" vertical="center" wrapText="1"/>
    </xf>
    <xf numFmtId="58" fontId="29" fillId="5" borderId="1" xfId="0" applyNumberFormat="1"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2" xfId="0" applyFont="1" applyFill="1" applyBorder="1" applyAlignment="1">
      <alignment horizontal="center" vertical="center" wrapText="1"/>
    </xf>
    <xf numFmtId="58" fontId="2" fillId="5" borderId="2" xfId="0" applyNumberFormat="1"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5" borderId="1" xfId="0" applyFont="1" applyFill="1" applyBorder="1" applyAlignment="1">
      <alignment vertical="center" wrapText="1"/>
    </xf>
    <xf numFmtId="0" fontId="2" fillId="4" borderId="8" xfId="0" applyFont="1" applyFill="1" applyBorder="1" applyAlignment="1">
      <alignment horizontal="center" vertical="center" wrapText="1"/>
    </xf>
    <xf numFmtId="0" fontId="2" fillId="5" borderId="3" xfId="0" applyFont="1" applyFill="1" applyBorder="1" applyAlignment="1">
      <alignment horizontal="center" vertical="center" wrapText="1"/>
    </xf>
    <xf numFmtId="58" fontId="2" fillId="5" borderId="3" xfId="0" applyNumberFormat="1" applyFont="1" applyFill="1" applyBorder="1" applyAlignment="1">
      <alignment horizontal="center" vertical="center" wrapText="1"/>
    </xf>
    <xf numFmtId="0" fontId="2" fillId="5" borderId="8" xfId="0" applyFont="1" applyFill="1" applyBorder="1" applyAlignment="1">
      <alignment horizontal="center" vertical="center" wrapText="1"/>
    </xf>
    <xf numFmtId="58" fontId="12" fillId="5" borderId="13" xfId="0" applyNumberFormat="1" applyFont="1" applyFill="1" applyBorder="1" applyAlignment="1">
      <alignment horizontal="center" vertical="center" wrapText="1"/>
    </xf>
    <xf numFmtId="3" fontId="12" fillId="5" borderId="13" xfId="0" applyNumberFormat="1" applyFont="1" applyFill="1" applyBorder="1" applyAlignment="1">
      <alignment horizontal="center" vertical="center" wrapText="1"/>
    </xf>
    <xf numFmtId="41" fontId="12" fillId="5" borderId="13" xfId="2" applyNumberFormat="1" applyFont="1" applyFill="1" applyBorder="1" applyAlignment="1">
      <alignment horizontal="center" vertical="center" wrapText="1"/>
    </xf>
    <xf numFmtId="3" fontId="12" fillId="5" borderId="14" xfId="0" applyNumberFormat="1" applyFont="1" applyFill="1" applyBorder="1" applyAlignment="1">
      <alignment horizontal="center" vertical="center" wrapText="1"/>
    </xf>
    <xf numFmtId="0" fontId="12" fillId="5" borderId="20" xfId="0" applyFont="1" applyFill="1" applyBorder="1" applyAlignment="1">
      <alignment horizontal="center" vertical="center" wrapText="1"/>
    </xf>
    <xf numFmtId="0" fontId="12" fillId="5" borderId="15" xfId="0" applyFont="1" applyFill="1" applyBorder="1" applyAlignment="1">
      <alignment horizontal="center" vertical="center" wrapText="1"/>
    </xf>
    <xf numFmtId="3" fontId="21" fillId="5" borderId="1" xfId="0" applyNumberFormat="1" applyFont="1" applyFill="1" applyBorder="1" applyAlignment="1">
      <alignment horizontal="center" vertical="center" wrapText="1"/>
    </xf>
    <xf numFmtId="41" fontId="21" fillId="5" borderId="1" xfId="2" applyNumberFormat="1" applyFont="1" applyFill="1" applyBorder="1" applyAlignment="1">
      <alignment horizontal="center" vertical="center" wrapText="1"/>
    </xf>
    <xf numFmtId="41" fontId="21" fillId="5" borderId="1" xfId="0" applyNumberFormat="1" applyFont="1" applyFill="1" applyBorder="1" applyAlignment="1">
      <alignment horizontal="center" vertical="center" wrapText="1"/>
    </xf>
    <xf numFmtId="0" fontId="21" fillId="5" borderId="6" xfId="0" applyFont="1" applyFill="1" applyBorder="1" applyAlignment="1">
      <alignment horizontal="center" vertical="center" wrapText="1"/>
    </xf>
    <xf numFmtId="0" fontId="21" fillId="5" borderId="4" xfId="0" applyFont="1" applyFill="1" applyBorder="1" applyAlignment="1">
      <alignment horizontal="center" vertical="center" wrapText="1"/>
    </xf>
    <xf numFmtId="41" fontId="2" fillId="5" borderId="1" xfId="0" applyNumberFormat="1"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7" xfId="0" applyFont="1" applyFill="1" applyBorder="1" applyAlignment="1">
      <alignment horizontal="center" vertical="center" wrapText="1"/>
    </xf>
    <xf numFmtId="58" fontId="21" fillId="5" borderId="1" xfId="0" applyNumberFormat="1"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58" fontId="1" fillId="5" borderId="1" xfId="0" applyNumberFormat="1" applyFont="1" applyFill="1" applyBorder="1" applyAlignment="1">
      <alignment horizontal="center" vertical="center" wrapText="1"/>
    </xf>
    <xf numFmtId="3" fontId="1" fillId="5" borderId="1" xfId="0" applyNumberFormat="1" applyFont="1" applyFill="1" applyBorder="1" applyAlignment="1">
      <alignment horizontal="center" vertical="center" wrapText="1"/>
    </xf>
    <xf numFmtId="41" fontId="1" fillId="5" borderId="1" xfId="2" applyNumberFormat="1" applyFont="1" applyFill="1" applyBorder="1" applyAlignment="1">
      <alignment horizontal="center" vertical="center" wrapText="1"/>
    </xf>
    <xf numFmtId="41" fontId="1" fillId="5" borderId="1" xfId="0" applyNumberFormat="1" applyFont="1" applyFill="1" applyBorder="1" applyAlignment="1">
      <alignment horizontal="center" vertical="center" wrapText="1"/>
    </xf>
    <xf numFmtId="3" fontId="2" fillId="5" borderId="2" xfId="0" applyNumberFormat="1" applyFont="1" applyFill="1" applyBorder="1" applyAlignment="1">
      <alignment horizontal="center" vertical="center" wrapText="1"/>
    </xf>
    <xf numFmtId="41" fontId="2" fillId="5" borderId="2" xfId="2" applyNumberFormat="1" applyFont="1" applyFill="1" applyBorder="1" applyAlignment="1">
      <alignment horizontal="center" vertical="center" wrapText="1"/>
    </xf>
    <xf numFmtId="41" fontId="2" fillId="5" borderId="2" xfId="0" applyNumberFormat="1"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19" xfId="0" applyFont="1" applyFill="1" applyBorder="1" applyAlignment="1">
      <alignment horizontal="center" vertical="center" wrapText="1"/>
    </xf>
    <xf numFmtId="58" fontId="2" fillId="5" borderId="1" xfId="0" applyNumberFormat="1" applyFont="1" applyFill="1" applyBorder="1" applyAlignment="1">
      <alignment vertical="center" wrapText="1"/>
    </xf>
    <xf numFmtId="3" fontId="2" fillId="5" borderId="3" xfId="0" applyNumberFormat="1" applyFont="1" applyFill="1" applyBorder="1" applyAlignment="1">
      <alignment horizontal="center" vertical="center" wrapText="1"/>
    </xf>
    <xf numFmtId="41" fontId="2" fillId="5" borderId="3" xfId="2" applyNumberFormat="1"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20" xfId="0" applyFont="1" applyFill="1" applyBorder="1" applyAlignment="1">
      <alignment horizontal="center" vertical="center" wrapText="1"/>
    </xf>
    <xf numFmtId="3" fontId="21" fillId="2" borderId="1" xfId="0" applyNumberFormat="1" applyFont="1" applyFill="1" applyBorder="1" applyAlignment="1">
      <alignment horizontal="center" vertical="center" wrapText="1"/>
    </xf>
    <xf numFmtId="0" fontId="12" fillId="6" borderId="8" xfId="0" applyFont="1" applyFill="1" applyBorder="1" applyAlignment="1">
      <alignment horizontal="center" vertical="center" wrapText="1"/>
    </xf>
    <xf numFmtId="41" fontId="12" fillId="6" borderId="8" xfId="0" applyNumberFormat="1" applyFont="1" applyFill="1" applyBorder="1" applyAlignment="1">
      <alignment horizontal="center" vertical="center" wrapText="1"/>
    </xf>
    <xf numFmtId="0" fontId="21" fillId="6" borderId="8" xfId="0" applyFont="1" applyFill="1" applyBorder="1" applyAlignment="1">
      <alignment horizontal="center" vertical="center" wrapText="1"/>
    </xf>
    <xf numFmtId="41" fontId="21" fillId="6" borderId="8" xfId="0" applyNumberFormat="1" applyFont="1" applyFill="1" applyBorder="1" applyAlignment="1">
      <alignment horizontal="center" vertical="center" wrapText="1"/>
    </xf>
    <xf numFmtId="58" fontId="21" fillId="6" borderId="1" xfId="0" applyNumberFormat="1" applyFont="1" applyFill="1" applyBorder="1" applyAlignment="1">
      <alignment horizontal="center" vertical="center" wrapText="1"/>
    </xf>
    <xf numFmtId="0" fontId="1" fillId="6" borderId="8" xfId="0" applyFont="1" applyFill="1" applyBorder="1" applyAlignment="1">
      <alignment horizontal="center" vertical="center" wrapText="1"/>
    </xf>
    <xf numFmtId="41" fontId="1" fillId="6" borderId="8" xfId="0" applyNumberFormat="1" applyFont="1" applyFill="1" applyBorder="1" applyAlignment="1">
      <alignment horizontal="center" vertical="center" wrapText="1"/>
    </xf>
    <xf numFmtId="58" fontId="1" fillId="6" borderId="1" xfId="0" applyNumberFormat="1" applyFont="1" applyFill="1" applyBorder="1" applyAlignment="1">
      <alignment horizontal="center" vertical="center" wrapText="1"/>
    </xf>
    <xf numFmtId="0" fontId="2" fillId="6" borderId="22" xfId="0" applyFont="1" applyFill="1" applyBorder="1" applyAlignment="1">
      <alignment horizontal="center" vertical="center" wrapText="1"/>
    </xf>
    <xf numFmtId="41" fontId="2" fillId="6" borderId="22" xfId="0" applyNumberFormat="1" applyFont="1" applyFill="1" applyBorder="1" applyAlignment="1">
      <alignment horizontal="center" vertical="center" wrapText="1"/>
    </xf>
    <xf numFmtId="58" fontId="2" fillId="6" borderId="2" xfId="0" applyNumberFormat="1" applyFont="1" applyFill="1" applyBorder="1" applyAlignment="1">
      <alignment horizontal="center" vertical="center" wrapText="1"/>
    </xf>
    <xf numFmtId="41" fontId="2" fillId="6" borderId="1" xfId="0" applyNumberFormat="1" applyFont="1" applyFill="1" applyBorder="1" applyAlignment="1">
      <alignment horizontal="center" vertical="center" wrapText="1"/>
    </xf>
    <xf numFmtId="41" fontId="2" fillId="6" borderId="23" xfId="0" applyNumberFormat="1" applyFont="1" applyFill="1" applyBorder="1" applyAlignment="1">
      <alignment horizontal="center" vertical="center" wrapText="1"/>
    </xf>
    <xf numFmtId="58" fontId="2" fillId="6" borderId="3" xfId="0" applyNumberFormat="1" applyFont="1" applyFill="1" applyBorder="1" applyAlignment="1">
      <alignment horizontal="center" vertical="center" wrapText="1"/>
    </xf>
    <xf numFmtId="0" fontId="21" fillId="2" borderId="8" xfId="0" applyFont="1" applyFill="1" applyBorder="1" applyAlignment="1">
      <alignment horizontal="center" vertical="center" wrapText="1"/>
    </xf>
    <xf numFmtId="41" fontId="21" fillId="2" borderId="8" xfId="0" applyNumberFormat="1" applyFont="1" applyFill="1" applyBorder="1" applyAlignment="1">
      <alignment horizontal="center" vertical="center" wrapText="1"/>
    </xf>
    <xf numFmtId="0" fontId="21"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1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wrapText="1"/>
    </xf>
    <xf numFmtId="49" fontId="32" fillId="0" borderId="0" xfId="0" applyNumberFormat="1" applyFont="1" applyAlignment="1">
      <alignment wrapText="1"/>
    </xf>
    <xf numFmtId="0" fontId="33" fillId="0" borderId="1" xfId="0" applyFont="1" applyBorder="1" applyAlignment="1">
      <alignment horizontal="center" vertical="center" wrapText="1"/>
    </xf>
    <xf numFmtId="49" fontId="33"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58" fontId="28" fillId="0" borderId="1" xfId="0" applyNumberFormat="1" applyFont="1" applyBorder="1" applyAlignment="1">
      <alignment horizontal="center" vertical="center" wrapText="1"/>
    </xf>
    <xf numFmtId="49" fontId="28" fillId="0" borderId="1" xfId="0" applyNumberFormat="1" applyFont="1" applyBorder="1" applyAlignment="1">
      <alignment horizontal="center" vertical="center" wrapText="1"/>
    </xf>
    <xf numFmtId="0" fontId="28" fillId="0" borderId="1" xfId="0" applyFont="1" applyBorder="1" applyAlignment="1" quotePrefix="1">
      <alignment horizontal="center" vertical="center" wrapText="1"/>
    </xf>
    <xf numFmtId="49" fontId="28" fillId="0" borderId="1" xfId="0" applyNumberFormat="1" applyFont="1" applyBorder="1" applyAlignment="1" quotePrefix="1">
      <alignment horizontal="center" vertical="center" wrapText="1"/>
    </xf>
    <xf numFmtId="0" fontId="21" fillId="0" borderId="1" xfId="0" applyFont="1" applyBorder="1" applyAlignment="1" quotePrefix="1">
      <alignment horizontal="center" vertical="center" wrapText="1"/>
    </xf>
    <xf numFmtId="0" fontId="21" fillId="0" borderId="1" xfId="0" applyFont="1" applyBorder="1" applyAlignment="1" quotePrefix="1">
      <alignment vertical="center" wrapText="1"/>
    </xf>
    <xf numFmtId="0" fontId="21" fillId="0" borderId="1" xfId="0" applyFont="1" applyFill="1" applyBorder="1" applyAlignment="1" quotePrefix="1">
      <alignment horizontal="center" vertical="center" wrapText="1"/>
    </xf>
    <xf numFmtId="0" fontId="10" fillId="0" borderId="0" xfId="0" applyFont="1" applyAlignment="1" quotePrefix="1">
      <alignment horizontal="left" vertical="center" wrapText="1"/>
    </xf>
    <xf numFmtId="0" fontId="10" fillId="0" borderId="0" xfId="0" applyFont="1" applyAlignment="1" quotePrefix="1">
      <alignment horizontal="left" vertical="center"/>
    </xf>
    <xf numFmtId="0" fontId="1" fillId="2" borderId="0" xfId="0" applyFont="1" applyFill="1" applyAlignment="1" quotePrefix="1">
      <alignment vertical="center"/>
    </xf>
    <xf numFmtId="0" fontId="1" fillId="2" borderId="0" xfId="0" applyFont="1" applyFill="1" applyAlignment="1" quotePrefix="1">
      <alignment horizontal="left" vertical="center"/>
    </xf>
    <xf numFmtId="0" fontId="1" fillId="2" borderId="0" xfId="0" applyFont="1" applyFill="1" applyAlignment="1" quotePrefix="1">
      <alignment horizontal="left" vertical="center" wrapText="1"/>
    </xf>
    <xf numFmtId="0" fontId="7" fillId="0" borderId="0" xfId="0" applyFont="1" applyAlignment="1" quotePrefix="1">
      <alignment horizontal="left" vertical="center" wrapText="1"/>
    </xf>
    <xf numFmtId="0" fontId="7" fillId="0" borderId="0" xfId="0" applyFont="1" applyAlignment="1" quotePrefix="1">
      <alignment horizontal="left" vertical="center"/>
    </xf>
    <xf numFmtId="0" fontId="2" fillId="2" borderId="0" xfId="0" applyFont="1" applyFill="1" applyAlignment="1" quotePrefix="1">
      <alignment vertical="center"/>
    </xf>
    <xf numFmtId="43" fontId="2" fillId="0" borderId="0" xfId="1" applyFont="1" applyFill="1" applyAlignment="1" quotePrefix="1">
      <alignment vertical="center"/>
    </xf>
    <xf numFmtId="0" fontId="2" fillId="0" borderId="0" xfId="0" applyFont="1" applyFill="1" applyAlignment="1" quotePrefix="1">
      <alignment horizontal="left" vertical="center"/>
    </xf>
    <xf numFmtId="0" fontId="2" fillId="2" borderId="0" xfId="0" applyFont="1" applyFill="1" applyAlignment="1" quotePrefix="1">
      <alignment horizontal="left" vertical="center"/>
    </xf>
    <xf numFmtId="0" fontId="2" fillId="2" borderId="0" xfId="0" applyFont="1" applyFill="1" applyAlignment="1" quotePrefix="1">
      <alignment horizontal="left" vertical="center" wrapText="1"/>
    </xf>
    <xf numFmtId="0" fontId="11" fillId="2" borderId="0" xfId="0" applyFont="1" applyFill="1" applyAlignment="1" quotePrefix="1">
      <alignment vertical="center"/>
    </xf>
    <xf numFmtId="0" fontId="11" fillId="2" borderId="0" xfId="0" applyFont="1" applyFill="1" applyAlignment="1" quotePrefix="1">
      <alignment horizontal="left" vertical="center" wrapText="1"/>
    </xf>
    <xf numFmtId="0" fontId="2" fillId="2" borderId="0" xfId="0" applyFont="1" applyFill="1" applyAlignment="1" quotePrefix="1">
      <alignment horizontal="center" vertical="center"/>
    </xf>
  </cellXfs>
  <cellStyles count="186">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_KT (2)_5" xfId="49"/>
    <cellStyle name="Normal 63" xfId="50"/>
    <cellStyle name="Normal 58" xfId="51"/>
    <cellStyle name="_KT (2)_3_TG-TH" xfId="52"/>
    <cellStyle name="_TG-TH_1" xfId="53"/>
    <cellStyle name="ÄÞ¸¶_±âÅ¸" xfId="54"/>
    <cellStyle name="_KT_TG" xfId="55"/>
    <cellStyle name="Normal 62" xfId="56"/>
    <cellStyle name="Normal 57" xfId="57"/>
    <cellStyle name="Ç¥ÁØ_±¸¹Ì´ëÃ¥" xfId="58"/>
    <cellStyle name="_KT_TG_4" xfId="59"/>
    <cellStyle name="_x0001_" xfId="60"/>
    <cellStyle name="_KT (2)_1" xfId="61"/>
    <cellStyle name="_KT (2)_2_TG-TH" xfId="62"/>
    <cellStyle name="_KT (2)_2" xfId="63"/>
    <cellStyle name="Normal - Style1" xfId="64"/>
    <cellStyle name="_TG-TH_2" xfId="65"/>
    <cellStyle name="_KT (2)_3" xfId="66"/>
    <cellStyle name="_TG-TH_3" xfId="67"/>
    <cellStyle name="_KT (2)_4" xfId="68"/>
    <cellStyle name="_TG-TH_4" xfId="69"/>
    <cellStyle name="_KT (2)" xfId="70"/>
    <cellStyle name="Header2" xfId="71"/>
    <cellStyle name="_KT (2)_4_TG-TH" xfId="72"/>
    <cellStyle name="_KT (2)_TG-TH" xfId="73"/>
    <cellStyle name="_KT_TG_1" xfId="74"/>
    <cellStyle name="_KT_TG_2" xfId="75"/>
    <cellStyle name="_KT_TG_3" xfId="76"/>
    <cellStyle name="_TG-TH" xfId="77"/>
    <cellStyle name="¹éºÐÀ²_±âÅ¸" xfId="78"/>
    <cellStyle name="ÅëÈ­ [0]_±âÅ¸" xfId="79"/>
    <cellStyle name="ÅëÈ­_±âÅ¸" xfId="80"/>
    <cellStyle name="AeE­_INQUIRY ¿μ¾÷AßAø " xfId="81"/>
    <cellStyle name="ÅëÈ­_L601CPT" xfId="82"/>
    <cellStyle name="Grey" xfId="83"/>
    <cellStyle name="ÄÞ¸¶ [0]_±âÅ¸" xfId="84"/>
    <cellStyle name="AÞ¸¶ [0]_INQUIRY ¿μ¾÷AßAø " xfId="85"/>
    <cellStyle name="ÄÞ¸¶ [0]_L601CPT" xfId="86"/>
    <cellStyle name="AÞ¸¶_INQUIRY ¿μ¾÷AßAø " xfId="87"/>
    <cellStyle name="ÄÞ¸¶_L601CPT" xfId="88"/>
    <cellStyle name="AutoFormat Options" xfId="89"/>
    <cellStyle name="Ç¥ÁØ_#2(M17)_1" xfId="90"/>
    <cellStyle name="Normal 22" xfId="91"/>
    <cellStyle name="Normal 17" xfId="92"/>
    <cellStyle name="C￥AØ_¿μ¾÷CoE² " xfId="93"/>
    <cellStyle name="category" xfId="94"/>
    <cellStyle name="Comma 2 3" xfId="95"/>
    <cellStyle name="Comma0" xfId="96"/>
    <cellStyle name="Normal 64" xfId="97"/>
    <cellStyle name="Normal 59" xfId="98"/>
    <cellStyle name="Currency0" xfId="99"/>
    <cellStyle name="Date" xfId="100"/>
    <cellStyle name="Fixed" xfId="101"/>
    <cellStyle name="Normal 44" xfId="102"/>
    <cellStyle name="Normal 39" xfId="103"/>
    <cellStyle name="HEADER" xfId="104"/>
    <cellStyle name="Header1" xfId="105"/>
    <cellStyle name="i·0" xfId="106"/>
    <cellStyle name="Input [yellow]" xfId="107"/>
    <cellStyle name="Model" xfId="108"/>
    <cellStyle name="Normal 10" xfId="109"/>
    <cellStyle name="Normal 11" xfId="110"/>
    <cellStyle name="Normal 12" xfId="111"/>
    <cellStyle name="Normal 13" xfId="112"/>
    <cellStyle name="Normal 14" xfId="113"/>
    <cellStyle name="Normal 14 2" xfId="114"/>
    <cellStyle name="Normal 20" xfId="115"/>
    <cellStyle name="Normal 15" xfId="116"/>
    <cellStyle name="Normal 21" xfId="117"/>
    <cellStyle name="Normal 16" xfId="118"/>
    <cellStyle name="Normal 23" xfId="119"/>
    <cellStyle name="Normal 18" xfId="120"/>
    <cellStyle name="Normal 24" xfId="121"/>
    <cellStyle name="Normal 19" xfId="122"/>
    <cellStyle name="Normal 2" xfId="123"/>
    <cellStyle name="Normal 2 2" xfId="124"/>
    <cellStyle name="Normal 30" xfId="125"/>
    <cellStyle name="Normal 25" xfId="126"/>
    <cellStyle name="통화_1202" xfId="127"/>
    <cellStyle name="Normal 31" xfId="128"/>
    <cellStyle name="Normal 26" xfId="129"/>
    <cellStyle name="Normal 32" xfId="130"/>
    <cellStyle name="Normal 27" xfId="131"/>
    <cellStyle name="Normal 33" xfId="132"/>
    <cellStyle name="Normal 28" xfId="133"/>
    <cellStyle name="Normal 34" xfId="134"/>
    <cellStyle name="Normal 29" xfId="135"/>
    <cellStyle name="Normal 3" xfId="136"/>
    <cellStyle name="Normal 3 2" xfId="137"/>
    <cellStyle name="Normal 40" xfId="138"/>
    <cellStyle name="Normal 35" xfId="139"/>
    <cellStyle name="Normal 41" xfId="140"/>
    <cellStyle name="Normal 36" xfId="141"/>
    <cellStyle name="Normal 42" xfId="142"/>
    <cellStyle name="Normal 37" xfId="143"/>
    <cellStyle name="Normal 43" xfId="144"/>
    <cellStyle name="Normal 38" xfId="145"/>
    <cellStyle name="Normal 4" xfId="146"/>
    <cellStyle name="Normal 50" xfId="147"/>
    <cellStyle name="Normal 45" xfId="148"/>
    <cellStyle name="Normal 51" xfId="149"/>
    <cellStyle name="Normal 46" xfId="150"/>
    <cellStyle name="Normal 52" xfId="151"/>
    <cellStyle name="Normal 47" xfId="152"/>
    <cellStyle name="Normal 53" xfId="153"/>
    <cellStyle name="Normal 48" xfId="154"/>
    <cellStyle name="Normal 54" xfId="155"/>
    <cellStyle name="Normal 49" xfId="156"/>
    <cellStyle name="Normal 5" xfId="157"/>
    <cellStyle name="Normal 60" xfId="158"/>
    <cellStyle name="Normal 55" xfId="159"/>
    <cellStyle name="똿뗦먛귟_PRODUCT DETAIL Q1" xfId="160"/>
    <cellStyle name="Normal 61" xfId="161"/>
    <cellStyle name="Normal 56" xfId="162"/>
    <cellStyle name="Normal 6" xfId="163"/>
    <cellStyle name="Normal 65" xfId="164"/>
    <cellStyle name="Normal 66" xfId="165"/>
    <cellStyle name="Normal 7" xfId="166"/>
    <cellStyle name="Normal 8" xfId="167"/>
    <cellStyle name="Normal 9" xfId="168"/>
    <cellStyle name="Percent [2]" xfId="169"/>
    <cellStyle name="S—_x0008_" xfId="170"/>
    <cellStyle name="Style 1" xfId="171"/>
    <cellStyle name="Style 2" xfId="172"/>
    <cellStyle name="Style 3" xfId="173"/>
    <cellStyle name="Style 4" xfId="174"/>
    <cellStyle name="subhead" xfId="175"/>
    <cellStyle name="viet" xfId="176"/>
    <cellStyle name="똿뗦먛귟 [0.00]_PRODUCT DETAIL Q1" xfId="177"/>
    <cellStyle name="믅됞 [0.00]_PRODUCT DETAIL Q1" xfId="178"/>
    <cellStyle name="믅됞_PRODUCT DETAIL Q1" xfId="179"/>
    <cellStyle name="백분율_HOBONG" xfId="180"/>
    <cellStyle name="뷭?_BOOKSHIP" xfId="181"/>
    <cellStyle name="콤마 [0]_1202" xfId="182"/>
    <cellStyle name="콤마_1202" xfId="183"/>
    <cellStyle name="통화 [0]_1202" xfId="184"/>
    <cellStyle name="표준_(정보부문)월별인원계획" xfId="185"/>
  </cellStyles>
  <dxfs count="2">
    <dxf>
      <font>
        <color rgb="FF9C0006"/>
      </font>
      <fill>
        <patternFill patternType="solid">
          <bgColor rgb="FFFFC7CE"/>
        </patternFill>
      </fill>
    </dxf>
    <dxf>
      <font>
        <color rgb="FF006100"/>
      </font>
      <fill>
        <patternFill patternType="solid">
          <bgColor rgb="FFC6EFCE"/>
        </patternFill>
      </fill>
    </dxf>
  </dxfs>
  <tableStyles count="0" defaultTableStyle="TableStyleMedium2" defaultPivotStyle="PivotStyleLight16"/>
  <colors>
    <mruColors>
      <color rgb="00FFCCCC"/>
      <color rgb="00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A-5CC6-11CF-8D67-00AA00BDCE1D}" r:id="rId1" ax:persistence="persistStreamInit"/>
</file>

<file path=xl/activeX/activeX2.xml><?xml version="1.0" encoding="utf-8"?>
<ax:ocx xmlns:ax="http://schemas.microsoft.com/office/2006/activeX" xmlns:r="http://schemas.openxmlformats.org/officeDocument/2006/relationships" ax:classid="{5512D11A-5CC6-11CF-8D67-00AA00BDCE1D}" r:id="rId1" ax:persistence="persistStreamInit"/>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59</xdr:col>
          <xdr:colOff>1196975</xdr:colOff>
          <xdr:row>40</xdr:row>
          <xdr:rowOff>12700</xdr:rowOff>
        </xdr:from>
        <xdr:to>
          <xdr:col>60</xdr:col>
          <xdr:colOff>98425</xdr:colOff>
          <xdr:row>40</xdr:row>
          <xdr:rowOff>146050</xdr:rowOff>
        </xdr:to>
        <xdr:sp>
          <xdr:nvSpPr>
            <xdr:cNvPr id="32770" name="Control 2" hidden="1">
              <a:extLst>
                <a:ext uri="{63B3BB69-23CF-44E3-9099-C40C66FF867C}">
                  <a14:compatExt spid="_x0000_s32770"/>
                </a:ext>
              </a:extLst>
            </xdr:cNvPr>
            <xdr:cNvSpPr/>
          </xdr:nvSpPr>
          <xdr:spPr>
            <a:xfrm>
              <a:off x="54959250" y="9653905"/>
              <a:ext cx="155575" cy="1333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1196975</xdr:colOff>
          <xdr:row>40</xdr:row>
          <xdr:rowOff>12700</xdr:rowOff>
        </xdr:from>
        <xdr:to>
          <xdr:col>60</xdr:col>
          <xdr:colOff>98425</xdr:colOff>
          <xdr:row>40</xdr:row>
          <xdr:rowOff>146050</xdr:rowOff>
        </xdr:to>
        <xdr:sp>
          <xdr:nvSpPr>
            <xdr:cNvPr id="32771" name="Control 3" hidden="1">
              <a:extLst>
                <a:ext uri="{63B3BB69-23CF-44E3-9099-C40C66FF867C}">
                  <a14:compatExt spid="_x0000_s32771"/>
                </a:ext>
              </a:extLst>
            </xdr:cNvPr>
            <xdr:cNvSpPr/>
          </xdr:nvSpPr>
          <xdr:spPr>
            <a:xfrm>
              <a:off x="54959250" y="9653905"/>
              <a:ext cx="155575" cy="13335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9.xml"/></Relationships>
</file>

<file path=xl/worksheets/_rels/sheet2.xml.rels><?xml version="1.0" encoding="UTF-8" standalone="yes"?>
<Relationships xmlns="http://schemas.openxmlformats.org/package/2006/relationships"><Relationship Id="rId5" Type="http://schemas.openxmlformats.org/officeDocument/2006/relationships/control" Target="../activeX/activeX2.xml"/><Relationship Id="rId4" Type="http://schemas.openxmlformats.org/officeDocument/2006/relationships/image" Target="../media/image1.emf"/><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
  <sheetViews>
    <sheetView workbookViewId="0">
      <selection activeCell="E20" sqref="E20"/>
    </sheetView>
  </sheetViews>
  <sheetFormatPr defaultColWidth="9" defaultRowHeight="15" outlineLevelRow="2"/>
  <cols>
    <col min="1" max="1" width="4.71296296296296" style="415" customWidth="1"/>
    <col min="2" max="2" width="27.1388888888889" style="415" customWidth="1"/>
    <col min="3" max="3" width="17.287037037037" style="415" customWidth="1"/>
    <col min="4" max="4" width="20.8518518518519" style="415" customWidth="1"/>
    <col min="5" max="5" width="26" style="415" customWidth="1"/>
    <col min="6" max="10" width="18.287037037037" style="416" customWidth="1"/>
    <col min="11" max="11" width="20.8518518518519" style="416" customWidth="1"/>
    <col min="12" max="20" width="18.287037037037" style="416" customWidth="1"/>
    <col min="21" max="16384" width="9" style="415"/>
  </cols>
  <sheetData>
    <row r="1" ht="30" spans="1:20">
      <c r="A1" s="417" t="s">
        <v>0</v>
      </c>
      <c r="B1" s="417" t="s">
        <v>1</v>
      </c>
      <c r="C1" s="417" t="s">
        <v>2</v>
      </c>
      <c r="D1" s="417" t="s">
        <v>3</v>
      </c>
      <c r="E1" s="417" t="s">
        <v>4</v>
      </c>
      <c r="F1" s="418" t="s">
        <v>5</v>
      </c>
      <c r="G1" s="418" t="s">
        <v>6</v>
      </c>
      <c r="H1" s="418" t="s">
        <v>7</v>
      </c>
      <c r="I1" s="418" t="s">
        <v>8</v>
      </c>
      <c r="J1" s="418" t="s">
        <v>9</v>
      </c>
      <c r="K1" s="418" t="s">
        <v>10</v>
      </c>
      <c r="L1" s="418" t="s">
        <v>11</v>
      </c>
      <c r="M1" s="418" t="s">
        <v>12</v>
      </c>
      <c r="N1" s="418" t="s">
        <v>13</v>
      </c>
      <c r="O1" s="418" t="s">
        <v>14</v>
      </c>
      <c r="P1" s="418" t="s">
        <v>15</v>
      </c>
      <c r="Q1" s="418" t="s">
        <v>16</v>
      </c>
      <c r="R1" s="418" t="s">
        <v>17</v>
      </c>
      <c r="S1" s="418" t="s">
        <v>18</v>
      </c>
      <c r="T1" s="418" t="s">
        <v>19</v>
      </c>
    </row>
    <row r="2" spans="1:20">
      <c r="A2" s="417">
        <v>1</v>
      </c>
      <c r="B2" s="417">
        <v>2</v>
      </c>
      <c r="C2" s="417">
        <v>3</v>
      </c>
      <c r="D2" s="417">
        <v>4</v>
      </c>
      <c r="E2" s="417">
        <v>5</v>
      </c>
      <c r="F2" s="417">
        <v>6</v>
      </c>
      <c r="G2" s="417">
        <v>7</v>
      </c>
      <c r="H2" s="417">
        <v>8</v>
      </c>
      <c r="I2" s="417">
        <v>9</v>
      </c>
      <c r="J2" s="417">
        <v>10</v>
      </c>
      <c r="K2" s="417">
        <v>11</v>
      </c>
      <c r="L2" s="417">
        <v>12</v>
      </c>
      <c r="M2" s="417">
        <v>13</v>
      </c>
      <c r="N2" s="417">
        <v>14</v>
      </c>
      <c r="O2" s="417">
        <v>15</v>
      </c>
      <c r="P2" s="417">
        <v>16</v>
      </c>
      <c r="Q2" s="417">
        <v>17</v>
      </c>
      <c r="R2" s="417">
        <v>18</v>
      </c>
      <c r="S2" s="417">
        <v>19</v>
      </c>
      <c r="T2" s="417">
        <v>20</v>
      </c>
    </row>
    <row r="3" s="414" customFormat="1" ht="45" spans="1:20">
      <c r="A3" s="419">
        <v>1</v>
      </c>
      <c r="B3" s="220" t="s">
        <v>20</v>
      </c>
      <c r="C3" s="419" t="s">
        <v>21</v>
      </c>
      <c r="D3" s="419" t="s">
        <v>22</v>
      </c>
      <c r="E3" s="220" t="s">
        <v>23</v>
      </c>
      <c r="F3" s="422" t="s">
        <v>24</v>
      </c>
      <c r="G3" s="422" t="s">
        <v>25</v>
      </c>
      <c r="H3" s="422" t="s">
        <v>26</v>
      </c>
      <c r="I3" s="420">
        <v>42898</v>
      </c>
      <c r="J3" s="422" t="s">
        <v>27</v>
      </c>
      <c r="K3" s="423" t="s">
        <v>28</v>
      </c>
      <c r="L3" s="422" t="s">
        <v>29</v>
      </c>
      <c r="M3" s="422" t="s">
        <v>30</v>
      </c>
      <c r="N3" s="422" t="s">
        <v>31</v>
      </c>
      <c r="O3" s="422" t="s">
        <v>31</v>
      </c>
      <c r="P3" s="422" t="s">
        <v>32</v>
      </c>
      <c r="Q3" s="420">
        <v>43466</v>
      </c>
      <c r="R3" s="420">
        <v>43830</v>
      </c>
      <c r="S3" s="422" t="s">
        <v>33</v>
      </c>
      <c r="T3" s="422" t="s">
        <v>34</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4"/>
  <sheetViews>
    <sheetView view="pageBreakPreview" zoomScaleNormal="100" topLeftCell="A3" workbookViewId="0">
      <selection activeCell="A10" sqref="$A10:$XFD15"/>
    </sheetView>
  </sheetViews>
  <sheetFormatPr defaultColWidth="9" defaultRowHeight="13.8"/>
  <cols>
    <col min="1" max="1" width="13.287037037037" style="2" customWidth="1"/>
    <col min="2" max="2" width="6.71296296296296" style="2" customWidth="1"/>
    <col min="3" max="3" width="6" style="2" customWidth="1"/>
    <col min="4" max="4" width="6.13888888888889" style="2" customWidth="1"/>
    <col min="5" max="5" width="3.71296296296296" style="2" customWidth="1"/>
    <col min="6" max="6" width="9" style="2" customWidth="1"/>
    <col min="7" max="7" width="10.1388888888889" style="2" customWidth="1"/>
    <col min="8" max="8" width="4.13888888888889" style="3" customWidth="1"/>
    <col min="9" max="9" width="4.71296296296296" style="3" customWidth="1"/>
    <col min="10" max="10" width="10" style="2" customWidth="1"/>
    <col min="11" max="11" width="29" style="2" customWidth="1"/>
    <col min="12" max="16384" width="9" style="2"/>
  </cols>
  <sheetData>
    <row r="1" spans="1:14">
      <c r="A1" s="41" t="str">
        <f>VLOOKUP($M$1,'CTY-NCC'!$A$3:$R$501,2,0)</f>
        <v>CÔNG TY CỔ PHẦN THƯƠNG MẠI ABC</v>
      </c>
      <c r="B1" s="41"/>
      <c r="C1" s="41"/>
      <c r="D1" s="41"/>
      <c r="E1" s="41"/>
      <c r="F1" s="41"/>
      <c r="G1" s="41"/>
      <c r="H1" s="41" t="s">
        <v>118</v>
      </c>
      <c r="I1" s="41"/>
      <c r="J1" s="41"/>
      <c r="K1" s="41"/>
      <c r="M1" s="2">
        <v>1</v>
      </c>
      <c r="N1" s="2" t="s">
        <v>119</v>
      </c>
    </row>
    <row r="2" spans="1:14">
      <c r="A2" s="42" t="str">
        <f>VLOOKUP($M$2,NLĐ!$A$3:$CC$410,61,0)</f>
        <v>02_PLHDCT/ABC/2025</v>
      </c>
      <c r="B2" s="42"/>
      <c r="C2" s="42"/>
      <c r="D2" s="42"/>
      <c r="E2" s="42"/>
      <c r="F2" s="42"/>
      <c r="G2" s="42"/>
      <c r="H2" s="41" t="s">
        <v>120</v>
      </c>
      <c r="I2" s="41"/>
      <c r="J2" s="41"/>
      <c r="K2" s="41"/>
      <c r="M2" s="2">
        <v>2</v>
      </c>
      <c r="N2" s="2" t="s">
        <v>121</v>
      </c>
    </row>
    <row r="4" ht="30.75" customHeight="1" spans="1:11">
      <c r="A4" s="43" t="s">
        <v>273</v>
      </c>
      <c r="B4" s="43"/>
      <c r="C4" s="43"/>
      <c r="D4" s="43"/>
      <c r="E4" s="43"/>
      <c r="F4" s="43"/>
      <c r="G4" s="43"/>
      <c r="H4" s="43"/>
      <c r="I4" s="43"/>
      <c r="J4" s="43"/>
      <c r="K4" s="43"/>
    </row>
    <row r="5" ht="28.5" customHeight="1" spans="1:11">
      <c r="A5" s="432" t="s">
        <v>274</v>
      </c>
      <c r="B5" s="13"/>
      <c r="C5" s="13"/>
      <c r="D5" s="13"/>
      <c r="E5" s="13"/>
      <c r="F5" s="13"/>
      <c r="G5" s="13"/>
      <c r="H5" s="13"/>
      <c r="I5" s="13"/>
      <c r="J5" s="13"/>
      <c r="K5" s="13"/>
    </row>
    <row r="6" ht="21" customHeight="1" spans="1:11">
      <c r="A6" s="14" t="str">
        <f>"- Căn cứ Hợp đồng lao động số "&amp;VLOOKUP($M$2,NLĐ!$A$3:$CC$410,54,0)&amp;" đã ký giữa hai bên,"</f>
        <v>- Căn cứ Hợp đồng lao động số 02_HDLD/ABC/2026 đã ký giữa hai bên,</v>
      </c>
      <c r="B6" s="14"/>
      <c r="C6" s="14"/>
      <c r="D6" s="14"/>
      <c r="E6" s="14"/>
      <c r="F6" s="14"/>
      <c r="G6" s="14"/>
      <c r="H6" s="14"/>
      <c r="I6" s="14"/>
      <c r="J6" s="14"/>
      <c r="K6" s="14"/>
    </row>
    <row r="8" ht="19.5" customHeight="1" spans="1:11">
      <c r="A8" s="15" t="str">
        <f>"Hôm nay, "&amp;VLOOKUP($M$2,NLĐ!$A$3:$CC$411,62,0)&amp;", Tại văn phòng Công ty Cổ phần Thương Mại ABC. Chúng tôi gồm:"</f>
        <v>Hôm nay, 20/10/2026, Tại văn phòng Công ty Cổ phần Thương Mại ABC. Chúng tôi gồm:</v>
      </c>
      <c r="B8" s="15"/>
      <c r="C8" s="15"/>
      <c r="D8" s="15"/>
      <c r="E8" s="15"/>
      <c r="F8" s="15"/>
      <c r="G8" s="15"/>
      <c r="H8" s="15"/>
      <c r="I8" s="15"/>
      <c r="J8" s="15"/>
      <c r="K8" s="15"/>
    </row>
    <row r="9" ht="6.75" customHeight="1" spans="1:11">
      <c r="A9" s="15"/>
      <c r="B9" s="15"/>
      <c r="C9" s="15"/>
      <c r="D9" s="15"/>
      <c r="E9" s="15"/>
      <c r="F9" s="15"/>
      <c r="G9" s="15"/>
      <c r="H9" s="15"/>
      <c r="I9" s="15"/>
      <c r="J9" s="15"/>
      <c r="K9" s="15"/>
    </row>
    <row r="10" s="1" customFormat="1" ht="21" customHeight="1" spans="1:11">
      <c r="A10" s="17" t="s">
        <v>124</v>
      </c>
      <c r="B10" s="18"/>
      <c r="C10" s="18"/>
      <c r="D10" s="18"/>
      <c r="E10" s="18"/>
      <c r="F10" s="19" t="str">
        <f>VLOOKUP($M$1,'CTY-NCC'!$A$3:$T$3,2,0)</f>
        <v>CÔNG TY CỔ PHẦN THƯƠNG MẠI ABC</v>
      </c>
      <c r="G10" s="18"/>
      <c r="H10" s="18"/>
      <c r="I10" s="18"/>
      <c r="J10" s="18"/>
      <c r="K10" s="18"/>
    </row>
    <row r="11" s="2" customFormat="1" ht="19.5" customHeight="1" spans="1:11">
      <c r="A11" s="20" t="s">
        <v>125</v>
      </c>
      <c r="B11" s="21" t="str">
        <f>VLOOKUP($M$1,'CTY-NCC'!$A$3:$T$3,5,0)</f>
        <v>15 Lý Thường Kiệt, Phường 10, Quận 10, TP. HCM.</v>
      </c>
      <c r="C11" s="6"/>
      <c r="D11" s="6"/>
      <c r="E11" s="6"/>
      <c r="F11" s="6"/>
      <c r="G11" s="6"/>
      <c r="H11" s="7"/>
      <c r="I11" s="7"/>
      <c r="J11" s="6"/>
      <c r="K11" s="6"/>
    </row>
    <row r="12" s="2" customFormat="1" ht="19.5" customHeight="1" spans="1:11">
      <c r="A12" s="20" t="s">
        <v>126</v>
      </c>
      <c r="B12" s="429" t="str">
        <f>VLOOKUP($M$1,'CTY-NCC'!$A$3:$T$3,6,0)</f>
        <v>031100000</v>
      </c>
      <c r="C12" s="6"/>
      <c r="D12" s="6"/>
      <c r="E12" s="6"/>
      <c r="F12" s="6"/>
      <c r="G12" s="6"/>
      <c r="H12" s="7"/>
      <c r="I12" s="7"/>
      <c r="J12" s="6"/>
      <c r="K12" s="6"/>
    </row>
    <row r="13" s="2" customFormat="1" ht="19.5" customHeight="1" spans="1:16">
      <c r="A13" s="20" t="s">
        <v>127</v>
      </c>
      <c r="B13" s="22" t="s">
        <v>22</v>
      </c>
      <c r="C13" s="22"/>
      <c r="D13" s="22"/>
      <c r="E13" s="22"/>
      <c r="F13" s="22"/>
      <c r="G13" s="22"/>
      <c r="H13" s="7"/>
      <c r="I13" s="7"/>
      <c r="J13" s="20" t="s">
        <v>128</v>
      </c>
      <c r="K13" s="6"/>
      <c r="P13" s="37" t="s">
        <v>129</v>
      </c>
    </row>
    <row r="14" s="2" customFormat="1" ht="19.5" customHeight="1" spans="1:11">
      <c r="A14" s="20" t="s">
        <v>130</v>
      </c>
      <c r="B14" s="429" t="str">
        <f>VLOOKUP($M$1,'CTY-NCC'!$A$3:$T$3,7,0)</f>
        <v>Giám Đốc</v>
      </c>
      <c r="C14" s="6"/>
      <c r="D14" s="6"/>
      <c r="E14" s="6"/>
      <c r="F14" s="6"/>
      <c r="G14" s="6"/>
      <c r="H14" s="7"/>
      <c r="I14" s="7"/>
      <c r="J14" s="6"/>
      <c r="K14" s="6"/>
    </row>
    <row r="15" s="2" customFormat="1" ht="15" customHeight="1" spans="1:11">
      <c r="A15" s="23" t="s">
        <v>131</v>
      </c>
      <c r="B15" s="6"/>
      <c r="C15" s="6"/>
      <c r="D15" s="6"/>
      <c r="E15" s="6"/>
      <c r="F15" s="6"/>
      <c r="G15" s="6"/>
      <c r="H15" s="7"/>
      <c r="I15" s="7"/>
      <c r="J15" s="6"/>
      <c r="K15" s="6"/>
    </row>
    <row r="16" ht="12.75" customHeight="1" spans="1:11">
      <c r="A16" s="6"/>
      <c r="B16" s="6"/>
      <c r="C16" s="6"/>
      <c r="D16" s="6"/>
      <c r="E16" s="6"/>
      <c r="F16" s="6"/>
      <c r="G16" s="6"/>
      <c r="H16" s="7"/>
      <c r="I16" s="7"/>
      <c r="J16" s="6"/>
      <c r="K16" s="6"/>
    </row>
    <row r="17" ht="19.5" customHeight="1" spans="1:12">
      <c r="A17" s="24" t="s">
        <v>132</v>
      </c>
      <c r="B17" s="20"/>
      <c r="C17" s="6"/>
      <c r="D17" s="25"/>
      <c r="E17" s="25" t="str">
        <f>VLOOKUP($M$2,NLĐ!$A$3:$CC$411,2,0)</f>
        <v>Nguyễn Văn B</v>
      </c>
      <c r="F17" s="25"/>
      <c r="G17" s="25"/>
      <c r="H17" s="25"/>
      <c r="I17" s="25"/>
      <c r="J17" s="38" t="s">
        <v>128</v>
      </c>
      <c r="K17" s="38"/>
      <c r="L17" s="39"/>
    </row>
    <row r="18" ht="19.5" customHeight="1" spans="1:11">
      <c r="A18" s="20" t="s">
        <v>134</v>
      </c>
      <c r="B18" s="15">
        <f>VLOOKUP($M$2,NLĐ!$A$3:$CC$411,6,0)</f>
        <v>33153</v>
      </c>
      <c r="C18" s="15"/>
      <c r="D18" s="26"/>
      <c r="E18" s="27" t="s">
        <v>135</v>
      </c>
      <c r="F18" s="27" t="str">
        <f>VLOOKUP($M$2,NLĐ!$A$3:$CC$411,18,0)</f>
        <v>Tỉnh C</v>
      </c>
      <c r="G18" s="27"/>
      <c r="H18" s="7"/>
      <c r="I18" s="7"/>
      <c r="J18" s="6"/>
      <c r="K18" s="6"/>
    </row>
    <row r="19" ht="19.5" customHeight="1" spans="1:11">
      <c r="A19" s="20" t="s">
        <v>136</v>
      </c>
      <c r="B19" s="20"/>
      <c r="C19" s="6" t="str">
        <f>VLOOKUP($M$2,NLĐ!$A$3:$CC$411,15,0)</f>
        <v>Thôn A, Huyện B, Tỉnh C</v>
      </c>
      <c r="D19" s="6"/>
      <c r="E19" s="6"/>
      <c r="F19" s="6"/>
      <c r="G19" s="6"/>
      <c r="H19" s="6"/>
      <c r="I19" s="6"/>
      <c r="J19" s="6"/>
      <c r="K19" s="6"/>
    </row>
    <row r="20" ht="19.5" customHeight="1" spans="1:11">
      <c r="A20" s="20" t="s">
        <v>137</v>
      </c>
      <c r="B20" s="6"/>
      <c r="C20" s="434" t="str">
        <f>VLOOKUP($M$2,NLĐ!$A$3:$CC$410,10,0)</f>
        <v>05200000000</v>
      </c>
      <c r="D20" s="6"/>
      <c r="E20" s="6" t="s">
        <v>138</v>
      </c>
      <c r="F20" s="6"/>
      <c r="G20" s="15" t="str">
        <f>VLOOKUP($M$2,NLĐ!$A$3:$CC$410,11,0)</f>
        <v>21/2/2024</v>
      </c>
      <c r="H20" s="7" t="s">
        <v>139</v>
      </c>
      <c r="I20" s="6" t="str">
        <f>VLOOKUP($M$2,NLĐ!$A$3:$CC$410,12,0)</f>
        <v>Cục trưởng Cục CS Về QLHC TTXH</v>
      </c>
      <c r="J20" s="6"/>
      <c r="K20" s="6"/>
    </row>
    <row r="21" spans="1:11">
      <c r="A21" s="23" t="s">
        <v>140</v>
      </c>
      <c r="B21" s="6"/>
      <c r="C21" s="6"/>
      <c r="D21" s="6"/>
      <c r="E21" s="6"/>
      <c r="F21" s="6"/>
      <c r="G21" s="6"/>
      <c r="H21" s="7"/>
      <c r="I21" s="7"/>
      <c r="J21" s="6"/>
      <c r="K21" s="6"/>
    </row>
    <row r="22" spans="1:11">
      <c r="A22" s="23"/>
      <c r="B22" s="6"/>
      <c r="C22" s="6"/>
      <c r="D22" s="6"/>
      <c r="E22" s="6"/>
      <c r="F22" s="6"/>
      <c r="G22" s="6"/>
      <c r="H22" s="7"/>
      <c r="I22" s="7"/>
      <c r="J22" s="6"/>
      <c r="K22" s="6"/>
    </row>
    <row r="23" ht="35.25" customHeight="1" spans="1:11">
      <c r="A23" s="44" t="str">
        <f>"Căn cứ vào hợp đồng lao động số "&amp;VLOOKUP($M$2,NLĐ!$A$3:$CC$410,54,0)&amp;" ký "&amp;VLOOKUP($M$2,NLĐ!$A$3:$CC$410,56,0)&amp;" và nhu cầu sử dụng lao động, hai bên cùng nhau thỏa thuận thay đổi nội dung của hợp đồng mà hai bên đã ký kết như sau:"</f>
        <v>Căn cứ vào hợp đồng lao động số 02_HDLD/ABC/2026 ký 20/04/2026 và nhu cầu sử dụng lao động, hai bên cùng nhau thỏa thuận thay đổi nội dung của hợp đồng mà hai bên đã ký kết như sau:</v>
      </c>
      <c r="B23" s="44"/>
      <c r="C23" s="44"/>
      <c r="D23" s="44"/>
      <c r="E23" s="44"/>
      <c r="F23" s="44"/>
      <c r="G23" s="44"/>
      <c r="H23" s="44"/>
      <c r="I23" s="44"/>
      <c r="J23" s="44"/>
      <c r="K23" s="44"/>
    </row>
    <row r="24" ht="19.5" customHeight="1" spans="1:12">
      <c r="A24" s="45" t="s">
        <v>235</v>
      </c>
      <c r="B24" s="45"/>
      <c r="L24" s="53"/>
    </row>
    <row r="25" s="6" customFormat="1" ht="19.5" customHeight="1" spans="1:9">
      <c r="A25" s="434" t="s">
        <v>287</v>
      </c>
      <c r="B25" s="46">
        <f>C26+H27</f>
        <v>23000000</v>
      </c>
      <c r="C25" s="46"/>
      <c r="D25" s="6" t="s">
        <v>162</v>
      </c>
      <c r="H25" s="7"/>
      <c r="I25" s="7"/>
    </row>
    <row r="26" s="6" customFormat="1" ht="19.5" customHeight="1" spans="1:9">
      <c r="A26" s="437" t="s">
        <v>288</v>
      </c>
      <c r="B26" s="27"/>
      <c r="C26" s="46">
        <f>VLOOKUP($M$2,NLĐ!$A$3:$CC$410,65,0)</f>
        <v>17000000</v>
      </c>
      <c r="D26" s="46"/>
      <c r="E26" s="6" t="s">
        <v>162</v>
      </c>
      <c r="G26" s="15"/>
      <c r="H26" s="27"/>
      <c r="I26" s="7"/>
    </row>
    <row r="27" s="6" customFormat="1" ht="19.5" customHeight="1" spans="1:11">
      <c r="A27" s="437" t="s">
        <v>289</v>
      </c>
      <c r="B27" s="27"/>
      <c r="C27" s="27"/>
      <c r="D27" s="27"/>
      <c r="E27" s="27"/>
      <c r="F27" s="27"/>
      <c r="G27" s="27"/>
      <c r="H27" s="46">
        <f>VLOOKUP($M$2,NLĐ!$A$3:$CC$410,66,0)</f>
        <v>6000000</v>
      </c>
      <c r="I27" s="46"/>
      <c r="J27" s="46"/>
      <c r="K27" s="6" t="s">
        <v>162</v>
      </c>
    </row>
    <row r="28" s="6" customFormat="1" ht="19.5" customHeight="1" spans="1:9">
      <c r="A28" s="437" t="s">
        <v>290</v>
      </c>
      <c r="B28" s="27"/>
      <c r="C28" s="47"/>
      <c r="D28" s="27"/>
      <c r="E28" s="27"/>
      <c r="F28" s="27"/>
      <c r="G28" s="27"/>
      <c r="H28" s="7"/>
      <c r="I28" s="7"/>
    </row>
    <row r="29" s="6" customFormat="1" ht="19.5" customHeight="1" spans="1:9">
      <c r="A29" s="24" t="s">
        <v>241</v>
      </c>
      <c r="B29" s="24"/>
      <c r="H29" s="7"/>
      <c r="I29" s="7"/>
    </row>
    <row r="30" s="6" customFormat="1" ht="19.5" customHeight="1" spans="1:11">
      <c r="A30" s="20" t="s">
        <v>242</v>
      </c>
      <c r="B30" s="20"/>
      <c r="C30" s="20"/>
      <c r="D30" s="48" t="str">
        <f>VLOOKUP($M$2,NLĐ!$A$3:$CC$410,63,0)</f>
        <v>20/10/2026</v>
      </c>
      <c r="E30" s="48"/>
      <c r="F30" s="20"/>
      <c r="G30" s="15"/>
      <c r="H30" s="15"/>
      <c r="I30" s="20"/>
      <c r="K30" s="20"/>
    </row>
    <row r="31" s="40" customFormat="1" ht="15.75" customHeight="1" spans="1:11">
      <c r="A31" s="49" t="s">
        <v>291</v>
      </c>
      <c r="B31" s="49"/>
      <c r="C31" s="49"/>
      <c r="D31" s="49"/>
      <c r="E31" s="49"/>
      <c r="F31" s="49"/>
      <c r="G31" s="50" t="str">
        <f>VLOOKUP($M$2,NLĐ!$A$3:$CC$410,54,0)</f>
        <v>02_HDLD/ABC/2026</v>
      </c>
      <c r="H31" s="26"/>
      <c r="I31" s="20"/>
      <c r="J31" s="20" t="s">
        <v>292</v>
      </c>
      <c r="K31" s="20"/>
    </row>
    <row r="32" s="6" customFormat="1" spans="1:9">
      <c r="A32" s="6" t="s">
        <v>293</v>
      </c>
      <c r="H32" s="7"/>
      <c r="I32" s="7"/>
    </row>
    <row r="33" spans="1:11">
      <c r="A33" s="51" t="s">
        <v>202</v>
      </c>
      <c r="B33" s="51"/>
      <c r="C33" s="51"/>
      <c r="D33" s="51"/>
      <c r="E33" s="51"/>
      <c r="F33" s="51"/>
      <c r="G33" s="51"/>
      <c r="H33" s="51" t="s">
        <v>203</v>
      </c>
      <c r="I33" s="51"/>
      <c r="J33" s="51"/>
      <c r="K33" s="51"/>
    </row>
    <row r="34" ht="134.25" customHeight="1" spans="1:11">
      <c r="A34" s="52" t="str">
        <f>VLOOKUP($M$2,NLĐ!$A$3:$CC$411,2,0)</f>
        <v>Nguyễn Văn B</v>
      </c>
      <c r="B34" s="52"/>
      <c r="C34" s="52"/>
      <c r="D34" s="52"/>
      <c r="E34" s="52"/>
      <c r="F34" s="52"/>
      <c r="G34" s="52"/>
      <c r="H34" s="52" t="str">
        <f>VLOOKUP($M$1,'CTY-NCC'!$A$3:$R$494,4,0)</f>
        <v>NGUYỄN VĂN A</v>
      </c>
      <c r="I34" s="52"/>
      <c r="J34" s="52"/>
      <c r="K34" s="52"/>
    </row>
  </sheetData>
  <mergeCells count="24">
    <mergeCell ref="A1:G1"/>
    <mergeCell ref="H1:K1"/>
    <mergeCell ref="A2:G2"/>
    <mergeCell ref="H2:K2"/>
    <mergeCell ref="A4:K4"/>
    <mergeCell ref="A5:K5"/>
    <mergeCell ref="A6:K6"/>
    <mergeCell ref="A8:K8"/>
    <mergeCell ref="B13:G13"/>
    <mergeCell ref="J17:K17"/>
    <mergeCell ref="B18:C18"/>
    <mergeCell ref="A23:K23"/>
    <mergeCell ref="B25:C25"/>
    <mergeCell ref="A26:B26"/>
    <mergeCell ref="C26:D26"/>
    <mergeCell ref="A27:G27"/>
    <mergeCell ref="H27:J27"/>
    <mergeCell ref="D30:E30"/>
    <mergeCell ref="G30:H30"/>
    <mergeCell ref="A31:F31"/>
    <mergeCell ref="A33:G33"/>
    <mergeCell ref="H33:K33"/>
    <mergeCell ref="A34:G34"/>
    <mergeCell ref="H34:K34"/>
  </mergeCells>
  <pageMargins left="0.393700787401575" right="0.393700787401575" top="0.61" bottom="0.31" header="0" footer="0"/>
  <pageSetup paperSize="9" scale="92" orientation="portrait"/>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1"/>
  <sheetViews>
    <sheetView topLeftCell="A20" workbookViewId="0">
      <selection activeCell="B20" sqref="B20:C20"/>
    </sheetView>
  </sheetViews>
  <sheetFormatPr defaultColWidth="9" defaultRowHeight="13.8"/>
  <cols>
    <col min="1" max="1" width="13.287037037037" style="2" customWidth="1"/>
    <col min="2" max="2" width="6.71296296296296" style="2" customWidth="1"/>
    <col min="3" max="3" width="4.85185185185185" style="2" customWidth="1"/>
    <col min="4" max="4" width="8" style="2" customWidth="1"/>
    <col min="5" max="5" width="5.28703703703704" style="2" customWidth="1"/>
    <col min="6" max="6" width="5.13888888888889" style="2" customWidth="1"/>
    <col min="7" max="7" width="10.5740740740741" style="2" customWidth="1"/>
    <col min="8" max="8" width="3.71296296296296" style="3" customWidth="1"/>
    <col min="9" max="9" width="2.85185185185185" style="3" customWidth="1"/>
    <col min="10" max="10" width="8.42592592592593" style="2" customWidth="1"/>
    <col min="11" max="11" width="33.4259259259259" style="2" customWidth="1"/>
    <col min="12" max="14" width="9" style="2" customWidth="1"/>
    <col min="15" max="16384" width="9" style="2"/>
  </cols>
  <sheetData>
    <row r="1" spans="1:14">
      <c r="A1" s="4" t="str">
        <f>VLOOKUP($M$1,'CTY-NCC'!$A$3:$T$3,2,0)</f>
        <v>CÔNG TY CỔ PHẦN THƯƠNG MẠI ABC</v>
      </c>
      <c r="B1" s="4"/>
      <c r="C1" s="4"/>
      <c r="D1" s="4"/>
      <c r="E1" s="4"/>
      <c r="F1" s="4"/>
      <c r="G1" s="4"/>
      <c r="H1" s="4" t="s">
        <v>118</v>
      </c>
      <c r="I1" s="4"/>
      <c r="J1" s="4"/>
      <c r="K1" s="4"/>
      <c r="M1" s="2">
        <v>1</v>
      </c>
      <c r="N1" s="2" t="s">
        <v>119</v>
      </c>
    </row>
    <row r="2" spans="1:14">
      <c r="A2" s="5" t="str">
        <f>VLOOKUP($M$2,NLĐ!$A$3:$CC$410,67,0)</f>
        <v>02_BMTTCT/ABC/2026</v>
      </c>
      <c r="B2" s="5"/>
      <c r="C2" s="5"/>
      <c r="D2" s="5"/>
      <c r="E2" s="5"/>
      <c r="F2" s="5"/>
      <c r="G2" s="5"/>
      <c r="H2" s="4" t="s">
        <v>120</v>
      </c>
      <c r="I2" s="4"/>
      <c r="J2" s="4"/>
      <c r="K2" s="4"/>
      <c r="M2" s="2">
        <v>2</v>
      </c>
      <c r="N2" s="2" t="s">
        <v>121</v>
      </c>
    </row>
    <row r="3" spans="1:11">
      <c r="A3" s="6"/>
      <c r="B3" s="6"/>
      <c r="C3" s="6"/>
      <c r="D3" s="6"/>
      <c r="E3" s="6"/>
      <c r="F3" s="6"/>
      <c r="G3" s="6"/>
      <c r="H3" s="7"/>
      <c r="I3" s="7"/>
      <c r="J3" s="6"/>
      <c r="K3" s="6"/>
    </row>
    <row r="4" ht="25.5" customHeight="1" spans="1:11">
      <c r="A4" s="8" t="s">
        <v>204</v>
      </c>
      <c r="B4" s="8"/>
      <c r="C4" s="8"/>
      <c r="D4" s="8"/>
      <c r="E4" s="8"/>
      <c r="F4" s="8"/>
      <c r="G4" s="8"/>
      <c r="H4" s="8"/>
      <c r="I4" s="8"/>
      <c r="J4" s="8"/>
      <c r="K4" s="8"/>
    </row>
    <row r="5" ht="18" customHeight="1" spans="1:11">
      <c r="A5" s="9" t="s">
        <v>205</v>
      </c>
      <c r="B5" s="9"/>
      <c r="C5" s="9"/>
      <c r="D5" s="9"/>
      <c r="E5" s="9"/>
      <c r="F5" s="9"/>
      <c r="G5" s="9"/>
      <c r="H5" s="9"/>
      <c r="I5" s="9"/>
      <c r="J5" s="9"/>
      <c r="K5" s="9"/>
    </row>
    <row r="6" ht="9.75" customHeight="1" spans="1:11">
      <c r="A6" s="10"/>
      <c r="B6" s="10"/>
      <c r="C6" s="10"/>
      <c r="D6" s="10"/>
      <c r="E6" s="10"/>
      <c r="F6" s="10"/>
      <c r="G6" s="11"/>
      <c r="H6" s="12"/>
      <c r="I6" s="12"/>
      <c r="J6" s="35"/>
      <c r="K6" s="36"/>
    </row>
    <row r="7" ht="36.75" customHeight="1" spans="1:11">
      <c r="A7" s="432" t="s">
        <v>269</v>
      </c>
      <c r="B7" s="13"/>
      <c r="C7" s="13"/>
      <c r="D7" s="13"/>
      <c r="E7" s="13"/>
      <c r="F7" s="13"/>
      <c r="G7" s="13"/>
      <c r="H7" s="13"/>
      <c r="I7" s="13"/>
      <c r="J7" s="13"/>
      <c r="K7" s="13"/>
    </row>
    <row r="8" ht="21" customHeight="1" spans="1:11">
      <c r="A8" s="433" t="s">
        <v>207</v>
      </c>
      <c r="B8" s="14"/>
      <c r="C8" s="14"/>
      <c r="D8" s="14"/>
      <c r="E8" s="14"/>
      <c r="F8" s="14"/>
      <c r="G8" s="14"/>
      <c r="H8" s="14"/>
      <c r="I8" s="14"/>
      <c r="J8" s="14"/>
      <c r="K8" s="14"/>
    </row>
    <row r="9" ht="21" customHeight="1" spans="1:11">
      <c r="A9" s="14" t="str">
        <f>"- Căn cứ Hợp đồng lao động số "&amp;VLOOKUP($M$2,NLĐ!$A$3:$CC$410,54,0)&amp;" đã ký giữa hai bên."</f>
        <v>- Căn cứ Hợp đồng lao động số 02_HDLD/ABC/2026 đã ký giữa hai bên.</v>
      </c>
      <c r="B9" s="14"/>
      <c r="C9" s="14"/>
      <c r="D9" s="14"/>
      <c r="E9" s="14"/>
      <c r="F9" s="14"/>
      <c r="G9" s="14"/>
      <c r="H9" s="14"/>
      <c r="I9" s="14"/>
      <c r="J9" s="14"/>
      <c r="K9" s="14"/>
    </row>
    <row r="10" ht="19.5" customHeight="1" spans="1:11">
      <c r="A10" s="15" t="str">
        <f>"Hôm nay, "&amp;VLOOKUP($M$2,NLĐ!$A$3:$CC$411,56,0)&amp;", tại văn phòng Công ty Cổ phần Thương Mại ABC. Chúng tôi gồm:"</f>
        <v>Hôm nay, 20/04/2026, tại văn phòng Công ty Cổ phần Thương Mại ABC. Chúng tôi gồm:</v>
      </c>
      <c r="B10" s="15"/>
      <c r="C10" s="15"/>
      <c r="D10" s="15"/>
      <c r="E10" s="15"/>
      <c r="F10" s="15"/>
      <c r="G10" s="15"/>
      <c r="H10" s="15"/>
      <c r="I10" s="15"/>
      <c r="J10" s="15"/>
      <c r="K10" s="15"/>
    </row>
    <row r="11" ht="4.5" customHeight="1" spans="1:11">
      <c r="A11" s="15"/>
      <c r="B11" s="16"/>
      <c r="C11" s="16"/>
      <c r="D11" s="16"/>
      <c r="E11" s="16"/>
      <c r="F11" s="16"/>
      <c r="G11" s="16"/>
      <c r="H11" s="16"/>
      <c r="I11" s="16"/>
      <c r="J11" s="16"/>
      <c r="K11" s="16"/>
    </row>
    <row r="12" s="1" customFormat="1" ht="21" customHeight="1" spans="1:11">
      <c r="A12" s="17" t="s">
        <v>124</v>
      </c>
      <c r="B12" s="18"/>
      <c r="C12" s="18"/>
      <c r="D12" s="18"/>
      <c r="E12" s="18"/>
      <c r="F12" s="19" t="str">
        <f>VLOOKUP($M$1,'CTY-NCC'!$A$3:$T$3,2,0)</f>
        <v>CÔNG TY CỔ PHẦN THƯƠNG MẠI ABC</v>
      </c>
      <c r="G12" s="18"/>
      <c r="H12" s="18"/>
      <c r="I12" s="18"/>
      <c r="J12" s="18"/>
      <c r="K12" s="18"/>
    </row>
    <row r="13" s="2" customFormat="1" ht="19.5" customHeight="1" spans="1:11">
      <c r="A13" s="20" t="s">
        <v>125</v>
      </c>
      <c r="B13" s="21" t="str">
        <f>VLOOKUP($M$1,'CTY-NCC'!$A$3:$T$3,5,0)</f>
        <v>15 Lý Thường Kiệt, Phường 10, Quận 10, TP. HCM.</v>
      </c>
      <c r="C13" s="6"/>
      <c r="D13" s="6"/>
      <c r="E13" s="6"/>
      <c r="F13" s="6"/>
      <c r="G13" s="6"/>
      <c r="H13" s="7"/>
      <c r="I13" s="7"/>
      <c r="J13" s="6"/>
      <c r="K13" s="6"/>
    </row>
    <row r="14" s="2" customFormat="1" ht="19.5" customHeight="1" spans="1:11">
      <c r="A14" s="20" t="s">
        <v>126</v>
      </c>
      <c r="B14" s="429" t="str">
        <f>VLOOKUP($M$1,'CTY-NCC'!$A$3:$T$3,6,0)</f>
        <v>031100000</v>
      </c>
      <c r="C14" s="6"/>
      <c r="D14" s="6"/>
      <c r="E14" s="6"/>
      <c r="F14" s="6"/>
      <c r="G14" s="6"/>
      <c r="H14" s="7"/>
      <c r="I14" s="7"/>
      <c r="J14" s="6"/>
      <c r="K14" s="6"/>
    </row>
    <row r="15" s="2" customFormat="1" ht="19.5" customHeight="1" spans="1:16">
      <c r="A15" s="20" t="s">
        <v>127</v>
      </c>
      <c r="B15" s="22" t="s">
        <v>22</v>
      </c>
      <c r="C15" s="22"/>
      <c r="D15" s="22"/>
      <c r="E15" s="22"/>
      <c r="F15" s="22"/>
      <c r="G15" s="22"/>
      <c r="H15" s="7"/>
      <c r="I15" s="7"/>
      <c r="J15" s="20" t="s">
        <v>128</v>
      </c>
      <c r="K15" s="6"/>
      <c r="P15" s="37" t="s">
        <v>129</v>
      </c>
    </row>
    <row r="16" s="2" customFormat="1" ht="19.5" customHeight="1" spans="1:11">
      <c r="A16" s="20" t="s">
        <v>130</v>
      </c>
      <c r="B16" s="429" t="str">
        <f>VLOOKUP($M$1,'CTY-NCC'!$A$3:$T$3,7,0)</f>
        <v>Giám Đốc</v>
      </c>
      <c r="C16" s="6"/>
      <c r="D16" s="6"/>
      <c r="E16" s="6"/>
      <c r="F16" s="6"/>
      <c r="G16" s="6"/>
      <c r="H16" s="7"/>
      <c r="I16" s="7"/>
      <c r="J16" s="6"/>
      <c r="K16" s="6"/>
    </row>
    <row r="17" s="2" customFormat="1" ht="15" customHeight="1" spans="1:11">
      <c r="A17" s="23" t="s">
        <v>131</v>
      </c>
      <c r="B17" s="6"/>
      <c r="C17" s="6"/>
      <c r="D17" s="6"/>
      <c r="E17" s="6"/>
      <c r="F17" s="6"/>
      <c r="G17" s="6"/>
      <c r="H17" s="7"/>
      <c r="I17" s="7"/>
      <c r="J17" s="6"/>
      <c r="K17" s="6"/>
    </row>
    <row r="18" ht="12.75" customHeight="1" spans="1:11">
      <c r="A18" s="6"/>
      <c r="B18" s="6"/>
      <c r="C18" s="6"/>
      <c r="D18" s="6"/>
      <c r="E18" s="6"/>
      <c r="F18" s="6"/>
      <c r="G18" s="6"/>
      <c r="H18" s="7"/>
      <c r="I18" s="7"/>
      <c r="J18" s="6"/>
      <c r="K18" s="6"/>
    </row>
    <row r="19" ht="19.5" customHeight="1" spans="1:12">
      <c r="A19" s="24" t="s">
        <v>132</v>
      </c>
      <c r="B19" s="20"/>
      <c r="C19" s="6"/>
      <c r="D19" s="25"/>
      <c r="E19" s="25" t="str">
        <f>VLOOKUP($M$2,NLĐ!$A$3:$CC$411,2,0)</f>
        <v>Nguyễn Văn B</v>
      </c>
      <c r="F19" s="25"/>
      <c r="G19" s="25"/>
      <c r="H19" s="25"/>
      <c r="I19" s="25"/>
      <c r="J19" s="38" t="s">
        <v>128</v>
      </c>
      <c r="K19" s="38"/>
      <c r="L19" s="39"/>
    </row>
    <row r="20" ht="19.5" customHeight="1" spans="1:11">
      <c r="A20" s="20" t="s">
        <v>134</v>
      </c>
      <c r="B20" s="15">
        <f>VLOOKUP($M$2,NLĐ!$A$3:$CC$411,6,0)</f>
        <v>33153</v>
      </c>
      <c r="C20" s="15"/>
      <c r="D20" s="26"/>
      <c r="E20" s="27" t="s">
        <v>135</v>
      </c>
      <c r="F20" s="27" t="str">
        <f>VLOOKUP($M$2,NLĐ!$A$3:$CC$411,18,0)</f>
        <v>Tỉnh C</v>
      </c>
      <c r="G20" s="27"/>
      <c r="H20" s="7"/>
      <c r="I20" s="7"/>
      <c r="J20" s="6"/>
      <c r="K20" s="6"/>
    </row>
    <row r="21" ht="19.5" customHeight="1" spans="1:11">
      <c r="A21" s="20" t="s">
        <v>136</v>
      </c>
      <c r="B21" s="20"/>
      <c r="C21" s="6" t="str">
        <f>VLOOKUP($M$2,NLĐ!$A$3:$CC$411,15,0)</f>
        <v>Thôn A, Huyện B, Tỉnh C</v>
      </c>
      <c r="D21" s="6"/>
      <c r="E21" s="6"/>
      <c r="F21" s="6"/>
      <c r="G21" s="6"/>
      <c r="H21" s="6"/>
      <c r="I21" s="6"/>
      <c r="J21" s="6"/>
      <c r="K21" s="6"/>
    </row>
    <row r="22" ht="19.5" customHeight="1" spans="1:11">
      <c r="A22" s="20" t="s">
        <v>137</v>
      </c>
      <c r="B22" s="6"/>
      <c r="C22" s="437" t="str">
        <f>VLOOKUP($M$2,NLĐ!$A$3:$CC$410,10,0)</f>
        <v>05200000000</v>
      </c>
      <c r="D22" s="27"/>
      <c r="E22" s="6" t="s">
        <v>138</v>
      </c>
      <c r="F22" s="6"/>
      <c r="G22" s="15" t="str">
        <f>VLOOKUP($M$2,NLĐ!$A$3:$CC$410,11,0)</f>
        <v>21/2/2024</v>
      </c>
      <c r="H22" s="7" t="s">
        <v>139</v>
      </c>
      <c r="I22" s="6" t="str">
        <f>VLOOKUP($M$2,NLĐ!$A$3:$CC$410,12,0)</f>
        <v>Cục trưởng Cục CS Về QLHC TTXH</v>
      </c>
      <c r="J22" s="6"/>
      <c r="K22" s="6"/>
    </row>
    <row r="23" spans="1:11">
      <c r="A23" s="23" t="s">
        <v>140</v>
      </c>
      <c r="B23" s="6"/>
      <c r="C23" s="6"/>
      <c r="D23" s="6"/>
      <c r="E23" s="6"/>
      <c r="F23" s="6"/>
      <c r="G23" s="6"/>
      <c r="H23" s="7"/>
      <c r="I23" s="7"/>
      <c r="J23" s="6"/>
      <c r="K23" s="6"/>
    </row>
    <row r="24" ht="14.25" customHeight="1" spans="1:11">
      <c r="A24" s="23"/>
      <c r="B24" s="6"/>
      <c r="C24" s="6"/>
      <c r="D24" s="6"/>
      <c r="E24" s="6"/>
      <c r="F24" s="6"/>
      <c r="G24" s="6"/>
      <c r="H24" s="7"/>
      <c r="I24" s="7"/>
      <c r="J24" s="6"/>
      <c r="K24" s="6"/>
    </row>
    <row r="25" ht="34.5" customHeight="1" spans="1:11">
      <c r="A25" s="28" t="s">
        <v>208</v>
      </c>
      <c r="B25" s="28"/>
      <c r="C25" s="28"/>
      <c r="D25" s="28"/>
      <c r="E25" s="28"/>
      <c r="F25" s="28"/>
      <c r="G25" s="28"/>
      <c r="H25" s="28"/>
      <c r="I25" s="28"/>
      <c r="J25" s="28"/>
      <c r="K25" s="28"/>
    </row>
    <row r="26" ht="19.5" customHeight="1" spans="1:11">
      <c r="A26" s="24" t="s">
        <v>209</v>
      </c>
      <c r="B26" s="24"/>
      <c r="C26" s="6"/>
      <c r="D26" s="6"/>
      <c r="E26" s="6"/>
      <c r="F26" s="6"/>
      <c r="G26" s="6"/>
      <c r="H26" s="7"/>
      <c r="I26" s="7"/>
      <c r="J26" s="6"/>
      <c r="K26" s="6"/>
    </row>
    <row r="27" ht="64.5" customHeight="1" spans="1:11">
      <c r="A27" s="29" t="s">
        <v>210</v>
      </c>
      <c r="B27" s="29"/>
      <c r="C27" s="29"/>
      <c r="D27" s="29"/>
      <c r="E27" s="29"/>
      <c r="F27" s="29"/>
      <c r="G27" s="29"/>
      <c r="H27" s="29"/>
      <c r="I27" s="29"/>
      <c r="J27" s="29"/>
      <c r="K27" s="29"/>
    </row>
    <row r="28" ht="33" customHeight="1" spans="1:11">
      <c r="A28" s="29" t="s">
        <v>211</v>
      </c>
      <c r="B28" s="29"/>
      <c r="C28" s="29"/>
      <c r="D28" s="29"/>
      <c r="E28" s="29"/>
      <c r="F28" s="29"/>
      <c r="G28" s="29"/>
      <c r="H28" s="29"/>
      <c r="I28" s="29"/>
      <c r="J28" s="29"/>
      <c r="K28" s="29"/>
    </row>
    <row r="29" ht="31.5" customHeight="1" spans="1:11">
      <c r="A29" s="28" t="s">
        <v>212</v>
      </c>
      <c r="B29" s="28"/>
      <c r="C29" s="28"/>
      <c r="D29" s="28"/>
      <c r="E29" s="28"/>
      <c r="F29" s="28"/>
      <c r="G29" s="28"/>
      <c r="H29" s="28"/>
      <c r="I29" s="28"/>
      <c r="J29" s="28"/>
      <c r="K29" s="28"/>
    </row>
    <row r="30" ht="19.5" customHeight="1" spans="1:11">
      <c r="A30" s="30" t="s">
        <v>213</v>
      </c>
      <c r="B30" s="6"/>
      <c r="C30" s="6"/>
      <c r="D30" s="6"/>
      <c r="E30" s="6"/>
      <c r="F30" s="6"/>
      <c r="G30" s="6"/>
      <c r="H30" s="7"/>
      <c r="I30" s="7"/>
      <c r="J30" s="6"/>
      <c r="K30" s="21"/>
    </row>
    <row r="31" ht="19.5" customHeight="1" spans="1:11">
      <c r="A31" s="30" t="s">
        <v>214</v>
      </c>
      <c r="B31" s="6"/>
      <c r="C31" s="6"/>
      <c r="D31" s="6"/>
      <c r="E31" s="6"/>
      <c r="F31" s="6"/>
      <c r="G31" s="6"/>
      <c r="H31" s="7"/>
      <c r="I31" s="7"/>
      <c r="J31" s="6"/>
      <c r="K31" s="21"/>
    </row>
    <row r="32" ht="19.5" customHeight="1" spans="1:11">
      <c r="A32" s="30" t="s">
        <v>215</v>
      </c>
      <c r="B32" s="6"/>
      <c r="C32" s="6"/>
      <c r="D32" s="6"/>
      <c r="E32" s="6"/>
      <c r="F32" s="6"/>
      <c r="G32" s="6"/>
      <c r="H32" s="7"/>
      <c r="I32" s="7"/>
      <c r="J32" s="6"/>
      <c r="K32" s="21"/>
    </row>
    <row r="33" ht="19.5" customHeight="1" spans="1:17">
      <c r="A33" s="30" t="s">
        <v>216</v>
      </c>
      <c r="B33" s="6"/>
      <c r="C33" s="6"/>
      <c r="D33" s="6"/>
      <c r="E33" s="6"/>
      <c r="F33" s="6"/>
      <c r="G33" s="6"/>
      <c r="H33" s="6"/>
      <c r="I33" s="6"/>
      <c r="J33" s="6"/>
      <c r="K33" s="6"/>
      <c r="L33" s="6"/>
      <c r="M33" s="6"/>
      <c r="N33" s="6"/>
      <c r="O33" s="6"/>
      <c r="P33" s="6"/>
      <c r="Q33" s="6"/>
    </row>
    <row r="34" ht="19.5" customHeight="1" spans="1:17">
      <c r="A34" s="30" t="s">
        <v>217</v>
      </c>
      <c r="B34" s="6"/>
      <c r="C34" s="6"/>
      <c r="D34" s="6"/>
      <c r="E34" s="6"/>
      <c r="F34" s="6"/>
      <c r="G34" s="6"/>
      <c r="H34" s="6"/>
      <c r="I34" s="6"/>
      <c r="J34" s="6"/>
      <c r="K34" s="6"/>
      <c r="L34" s="6"/>
      <c r="M34" s="6"/>
      <c r="N34" s="6"/>
      <c r="O34" s="6"/>
      <c r="P34" s="6"/>
      <c r="Q34" s="6"/>
    </row>
    <row r="35" ht="19.5" customHeight="1" spans="1:17">
      <c r="A35" s="30" t="s">
        <v>218</v>
      </c>
      <c r="B35" s="6"/>
      <c r="C35" s="6"/>
      <c r="D35" s="6"/>
      <c r="E35" s="6"/>
      <c r="F35" s="6"/>
      <c r="G35" s="6"/>
      <c r="H35" s="6"/>
      <c r="I35" s="6"/>
      <c r="J35" s="6"/>
      <c r="K35" s="6"/>
      <c r="L35" s="6"/>
      <c r="M35" s="6"/>
      <c r="N35" s="6"/>
      <c r="O35" s="6"/>
      <c r="P35" s="6"/>
      <c r="Q35" s="6"/>
    </row>
    <row r="36" ht="19.5" customHeight="1" spans="1:17">
      <c r="A36" s="30" t="s">
        <v>219</v>
      </c>
      <c r="B36" s="6"/>
      <c r="C36" s="6"/>
      <c r="D36" s="6"/>
      <c r="E36" s="6"/>
      <c r="F36" s="6"/>
      <c r="G36" s="6"/>
      <c r="H36" s="6"/>
      <c r="I36" s="6"/>
      <c r="J36" s="6"/>
      <c r="K36" s="6"/>
      <c r="L36" s="6"/>
      <c r="M36" s="6"/>
      <c r="N36" s="6"/>
      <c r="O36" s="6"/>
      <c r="P36" s="6"/>
      <c r="Q36" s="6"/>
    </row>
    <row r="37" ht="19.5" customHeight="1" spans="1:17">
      <c r="A37" s="30" t="s">
        <v>220</v>
      </c>
      <c r="B37" s="6"/>
      <c r="C37" s="6"/>
      <c r="D37" s="6"/>
      <c r="E37" s="6"/>
      <c r="F37" s="6"/>
      <c r="G37" s="6"/>
      <c r="H37" s="6"/>
      <c r="I37" s="6"/>
      <c r="J37" s="6"/>
      <c r="K37" s="6"/>
      <c r="L37" s="6"/>
      <c r="M37" s="6"/>
      <c r="N37" s="6"/>
      <c r="O37" s="6"/>
      <c r="P37" s="6"/>
      <c r="Q37" s="6"/>
    </row>
    <row r="38" ht="32.25" customHeight="1" spans="1:17">
      <c r="A38" s="31" t="s">
        <v>221</v>
      </c>
      <c r="B38" s="28"/>
      <c r="C38" s="28"/>
      <c r="D38" s="28"/>
      <c r="E38" s="28"/>
      <c r="F38" s="28"/>
      <c r="G38" s="28"/>
      <c r="H38" s="28"/>
      <c r="I38" s="28"/>
      <c r="J38" s="28"/>
      <c r="K38" s="28"/>
      <c r="L38" s="6"/>
      <c r="M38" s="6"/>
      <c r="N38" s="6"/>
      <c r="O38" s="6"/>
      <c r="P38" s="6"/>
      <c r="Q38" s="6"/>
    </row>
    <row r="39" ht="19.5" customHeight="1" spans="1:11">
      <c r="A39" s="24" t="s">
        <v>222</v>
      </c>
      <c r="B39" s="24"/>
      <c r="C39" s="6"/>
      <c r="D39" s="6"/>
      <c r="E39" s="6"/>
      <c r="F39" s="6"/>
      <c r="G39" s="6"/>
      <c r="H39" s="7"/>
      <c r="I39" s="7"/>
      <c r="J39" s="6"/>
      <c r="K39" s="6"/>
    </row>
    <row r="40" ht="39" customHeight="1" spans="1:11">
      <c r="A40" s="29" t="s">
        <v>223</v>
      </c>
      <c r="B40" s="29"/>
      <c r="C40" s="29"/>
      <c r="D40" s="29"/>
      <c r="E40" s="29"/>
      <c r="F40" s="29"/>
      <c r="G40" s="29"/>
      <c r="H40" s="29"/>
      <c r="I40" s="29"/>
      <c r="J40" s="29"/>
      <c r="K40" s="29"/>
    </row>
    <row r="41" ht="33" customHeight="1" spans="1:11">
      <c r="A41" s="29" t="s">
        <v>224</v>
      </c>
      <c r="B41" s="29"/>
      <c r="C41" s="29"/>
      <c r="D41" s="29"/>
      <c r="E41" s="29"/>
      <c r="F41" s="29"/>
      <c r="G41" s="29"/>
      <c r="H41" s="29"/>
      <c r="I41" s="29"/>
      <c r="J41" s="29"/>
      <c r="K41" s="29"/>
    </row>
    <row r="42" ht="38.25" customHeight="1" spans="1:11">
      <c r="A42" s="29" t="s">
        <v>225</v>
      </c>
      <c r="B42" s="29"/>
      <c r="C42" s="29"/>
      <c r="D42" s="29"/>
      <c r="E42" s="29"/>
      <c r="F42" s="29"/>
      <c r="G42" s="29"/>
      <c r="H42" s="29"/>
      <c r="I42" s="29"/>
      <c r="J42" s="29"/>
      <c r="K42" s="29"/>
    </row>
    <row r="43" ht="38.25" customHeight="1" spans="1:11">
      <c r="A43" s="28" t="s">
        <v>226</v>
      </c>
      <c r="B43" s="28"/>
      <c r="C43" s="28"/>
      <c r="D43" s="28"/>
      <c r="E43" s="28"/>
      <c r="F43" s="28"/>
      <c r="G43" s="28"/>
      <c r="H43" s="28"/>
      <c r="I43" s="28"/>
      <c r="J43" s="28"/>
      <c r="K43" s="28"/>
    </row>
    <row r="44" ht="69.75" customHeight="1" spans="1:11">
      <c r="A44" s="29" t="s">
        <v>227</v>
      </c>
      <c r="B44" s="29"/>
      <c r="C44" s="29"/>
      <c r="D44" s="29"/>
      <c r="E44" s="29"/>
      <c r="F44" s="29"/>
      <c r="G44" s="29"/>
      <c r="H44" s="29"/>
      <c r="I44" s="29"/>
      <c r="J44" s="29"/>
      <c r="K44" s="29"/>
    </row>
    <row r="45" ht="19.5" customHeight="1" spans="1:11">
      <c r="A45" s="24" t="s">
        <v>228</v>
      </c>
      <c r="B45" s="24"/>
      <c r="C45" s="6"/>
      <c r="D45" s="6"/>
      <c r="E45" s="6"/>
      <c r="F45" s="6"/>
      <c r="G45" s="6"/>
      <c r="H45" s="7"/>
      <c r="I45" s="7"/>
      <c r="J45" s="6"/>
      <c r="K45" s="6"/>
    </row>
    <row r="46" ht="45.75" customHeight="1" spans="1:11">
      <c r="A46" s="28" t="s">
        <v>270</v>
      </c>
      <c r="B46" s="28"/>
      <c r="C46" s="28"/>
      <c r="D46" s="28"/>
      <c r="E46" s="28"/>
      <c r="F46" s="28"/>
      <c r="G46" s="28"/>
      <c r="H46" s="28"/>
      <c r="I46" s="28"/>
      <c r="J46" s="28"/>
      <c r="K46" s="28"/>
    </row>
    <row r="47" ht="38.25" customHeight="1" spans="1:11">
      <c r="A47" s="29" t="s">
        <v>271</v>
      </c>
      <c r="B47" s="32"/>
      <c r="C47" s="32"/>
      <c r="D47" s="32"/>
      <c r="E47" s="32"/>
      <c r="F47" s="32"/>
      <c r="G47" s="32"/>
      <c r="H47" s="32"/>
      <c r="I47" s="32"/>
      <c r="J47" s="32"/>
      <c r="K47" s="32"/>
    </row>
    <row r="48" ht="33" customHeight="1" spans="1:11">
      <c r="A48" s="28" t="s">
        <v>231</v>
      </c>
      <c r="B48" s="28"/>
      <c r="C48" s="28"/>
      <c r="D48" s="28"/>
      <c r="E48" s="28"/>
      <c r="F48" s="28"/>
      <c r="G48" s="28"/>
      <c r="H48" s="28"/>
      <c r="I48" s="28"/>
      <c r="J48" s="28"/>
      <c r="K48" s="28"/>
    </row>
    <row r="49" ht="30.75" customHeight="1" spans="1:11">
      <c r="A49" s="29" t="s">
        <v>272</v>
      </c>
      <c r="B49" s="29"/>
      <c r="C49" s="29"/>
      <c r="D49" s="29"/>
      <c r="E49" s="29"/>
      <c r="F49" s="29"/>
      <c r="G49" s="29"/>
      <c r="H49" s="29"/>
      <c r="I49" s="29"/>
      <c r="J49" s="29"/>
      <c r="K49" s="29"/>
    </row>
    <row r="50" spans="1:11">
      <c r="A50" s="33" t="s">
        <v>202</v>
      </c>
      <c r="B50" s="33"/>
      <c r="C50" s="33"/>
      <c r="D50" s="33"/>
      <c r="E50" s="33"/>
      <c r="F50" s="33"/>
      <c r="G50" s="33"/>
      <c r="H50" s="33" t="s">
        <v>203</v>
      </c>
      <c r="I50" s="33"/>
      <c r="J50" s="33"/>
      <c r="K50" s="33"/>
    </row>
    <row r="51" ht="129" customHeight="1" spans="1:11">
      <c r="A51" s="34" t="str">
        <f>VLOOKUP($M$2,NLĐ!$A$3:$CC$411,2,0)</f>
        <v>Nguyễn Văn B</v>
      </c>
      <c r="B51" s="34"/>
      <c r="C51" s="34"/>
      <c r="D51" s="34"/>
      <c r="E51" s="34"/>
      <c r="F51" s="34"/>
      <c r="G51" s="34"/>
      <c r="H51" s="34" t="str">
        <f>VLOOKUP($M$1,'CTY-NCC'!$A$3:$R$494,4,0)</f>
        <v>NGUYỄN VĂN A</v>
      </c>
      <c r="I51" s="34"/>
      <c r="J51" s="34"/>
      <c r="K51" s="34"/>
    </row>
  </sheetData>
  <mergeCells count="32">
    <mergeCell ref="A1:G1"/>
    <mergeCell ref="H1:K1"/>
    <mergeCell ref="A2:G2"/>
    <mergeCell ref="H2:K2"/>
    <mergeCell ref="A4:K4"/>
    <mergeCell ref="A5:K5"/>
    <mergeCell ref="A7:K7"/>
    <mergeCell ref="A8:K8"/>
    <mergeCell ref="A9:K9"/>
    <mergeCell ref="A10:K10"/>
    <mergeCell ref="B15:G15"/>
    <mergeCell ref="J19:K19"/>
    <mergeCell ref="B20:C20"/>
    <mergeCell ref="C22:D22"/>
    <mergeCell ref="A25:K25"/>
    <mergeCell ref="A27:K27"/>
    <mergeCell ref="A28:K28"/>
    <mergeCell ref="A29:K29"/>
    <mergeCell ref="A38:K38"/>
    <mergeCell ref="A40:K40"/>
    <mergeCell ref="A41:K41"/>
    <mergeCell ref="A42:K42"/>
    <mergeCell ref="A43:K43"/>
    <mergeCell ref="A44:K44"/>
    <mergeCell ref="A46:K46"/>
    <mergeCell ref="A47:K47"/>
    <mergeCell ref="A48:K48"/>
    <mergeCell ref="A49:K49"/>
    <mergeCell ref="A50:G50"/>
    <mergeCell ref="H50:K50"/>
    <mergeCell ref="A51:G51"/>
    <mergeCell ref="H51:K51"/>
  </mergeCells>
  <pageMargins left="0.7" right="0.12" top="0.58" bottom="0.66" header="0.3" footer="0.3"/>
  <pageSetup paperSize="1" scale="9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BW243"/>
  <sheetViews>
    <sheetView zoomScale="65" zoomScaleNormal="65" workbookViewId="0">
      <pane xSplit="2" ySplit="3" topLeftCell="AV4" activePane="bottomRight" state="frozen"/>
      <selection/>
      <selection pane="topRight"/>
      <selection pane="bottomLeft"/>
      <selection pane="bottomRight" activeCell="BI1" sqref="BI1"/>
    </sheetView>
  </sheetViews>
  <sheetFormatPr defaultColWidth="9" defaultRowHeight="13.8"/>
  <cols>
    <col min="1" max="1" width="5" style="113" customWidth="1"/>
    <col min="2" max="2" width="15.287037037037" style="120" customWidth="1"/>
    <col min="3" max="3" width="13" style="121" customWidth="1"/>
    <col min="4" max="4" width="12.4259259259259" style="121" customWidth="1"/>
    <col min="5" max="5" width="13.287037037037" style="121" customWidth="1"/>
    <col min="6" max="6" width="14.287037037037" style="121" customWidth="1"/>
    <col min="7" max="7" width="9" style="121" customWidth="1"/>
    <col min="8" max="8" width="10" style="121" customWidth="1"/>
    <col min="9" max="9" width="8.13888888888889" style="121" customWidth="1"/>
    <col min="10" max="10" width="14.8518518518519" style="121" customWidth="1"/>
    <col min="11" max="11" width="13.1388888888889" style="121" customWidth="1"/>
    <col min="12" max="12" width="15.4259259259259" style="121" customWidth="1"/>
    <col min="13" max="13" width="20.8518518518519" style="122" customWidth="1"/>
    <col min="14" max="14" width="10.287037037037" style="122" customWidth="1"/>
    <col min="15" max="16" width="33.1388888888889" style="121" customWidth="1"/>
    <col min="17" max="17" width="16.712962962963" style="121" customWidth="1"/>
    <col min="18" max="18" width="13.4259259259259" style="121" customWidth="1"/>
    <col min="19" max="19" width="5.71296296296296" style="121" customWidth="1"/>
    <col min="20" max="20" width="10.712962962963" style="122" customWidth="1"/>
    <col min="21" max="21" width="10.1388888888889" style="122" customWidth="1"/>
    <col min="22" max="22" width="10.287037037037" style="121" customWidth="1"/>
    <col min="23" max="23" width="10.287037037037" style="123" customWidth="1"/>
    <col min="24" max="24" width="18.462962962963" style="124" customWidth="1"/>
    <col min="25" max="25" width="9" style="125" customWidth="1"/>
    <col min="26" max="26" width="12.4259259259259" style="125" customWidth="1"/>
    <col min="27" max="27" width="13.5740740740741" style="126" customWidth="1"/>
    <col min="28" max="28" width="12.8518518518519" style="126" customWidth="1"/>
    <col min="29" max="29" width="14" style="127" customWidth="1"/>
    <col min="30" max="30" width="12.287037037037" style="127" customWidth="1"/>
    <col min="31" max="31" width="15.8518518518519" style="127" customWidth="1"/>
    <col min="32" max="32" width="12.287037037037" style="128" customWidth="1"/>
    <col min="33" max="37" width="12.287037037037" style="129" customWidth="1"/>
    <col min="38" max="38" width="12.287037037037" style="130" customWidth="1"/>
    <col min="39" max="39" width="10.712962962963" style="131" customWidth="1"/>
    <col min="40" max="40" width="9" style="132" customWidth="1"/>
    <col min="41" max="41" width="12.4259259259259" style="132" customWidth="1"/>
    <col min="42" max="42" width="14.5740740740741" style="133" customWidth="1"/>
    <col min="43" max="43" width="15.712962962963" style="133" customWidth="1"/>
    <col min="44" max="44" width="13.8518518518519" style="134" customWidth="1"/>
    <col min="45" max="45" width="16.287037037037" style="135" customWidth="1"/>
    <col min="46" max="46" width="13.287037037037" style="136" customWidth="1"/>
    <col min="47" max="47" width="11.1388888888889" style="137" customWidth="1"/>
    <col min="48" max="50" width="11.1388888888889" style="138" customWidth="1"/>
    <col min="51" max="51" width="12.8240740740741" style="138" customWidth="1"/>
    <col min="52" max="52" width="11.1388888888889" style="138" customWidth="1"/>
    <col min="53" max="53" width="11.1388888888889" style="139" customWidth="1"/>
    <col min="54" max="54" width="10.712962962963" style="140" customWidth="1"/>
    <col min="55" max="55" width="9" style="141" customWidth="1"/>
    <col min="56" max="56" width="12.4259259259259" style="141" customWidth="1"/>
    <col min="57" max="57" width="15.5740740740741" style="142" customWidth="1"/>
    <col min="58" max="58" width="19.4259259259259" style="143" customWidth="1"/>
    <col min="59" max="59" width="18.287037037037" style="144" customWidth="1"/>
    <col min="60" max="60" width="18.287037037037" style="143" customWidth="1"/>
    <col min="61" max="61" width="10.712962962963" style="145" customWidth="1"/>
    <col min="62" max="67" width="10.712962962963" style="146" customWidth="1"/>
    <col min="68" max="68" width="6.85185185185185" style="147" customWidth="1"/>
    <col min="69" max="69" width="15" style="148" customWidth="1"/>
    <col min="70" max="70" width="7.28703703703704" style="149" customWidth="1"/>
    <col min="71" max="71" width="8.28703703703704" style="149" customWidth="1"/>
    <col min="72" max="72" width="7.71296296296296" style="149" customWidth="1"/>
    <col min="73" max="73" width="7.13888888888889" style="149" customWidth="1"/>
    <col min="74" max="74" width="6.42592592592593" style="150" customWidth="1"/>
    <col min="75" max="75" width="10.5740740740741" style="150" customWidth="1"/>
    <col min="76" max="16384" width="9" style="121"/>
  </cols>
  <sheetData>
    <row r="1" s="113" customFormat="1" ht="74.25" customHeight="1" spans="1:75">
      <c r="A1" s="151" t="s">
        <v>0</v>
      </c>
      <c r="B1" s="151" t="s">
        <v>35</v>
      </c>
      <c r="C1" s="151" t="s">
        <v>36</v>
      </c>
      <c r="D1" s="151" t="s">
        <v>37</v>
      </c>
      <c r="E1" s="151" t="s">
        <v>38</v>
      </c>
      <c r="F1" s="151" t="s">
        <v>39</v>
      </c>
      <c r="G1" s="151" t="s">
        <v>40</v>
      </c>
      <c r="H1" s="151" t="s">
        <v>41</v>
      </c>
      <c r="I1" s="151" t="s">
        <v>42</v>
      </c>
      <c r="J1" s="151" t="s">
        <v>43</v>
      </c>
      <c r="K1" s="151" t="s">
        <v>44</v>
      </c>
      <c r="L1" s="151" t="s">
        <v>45</v>
      </c>
      <c r="M1" s="197" t="s">
        <v>46</v>
      </c>
      <c r="N1" s="197" t="s">
        <v>47</v>
      </c>
      <c r="O1" s="151" t="s">
        <v>48</v>
      </c>
      <c r="P1" s="151" t="s">
        <v>49</v>
      </c>
      <c r="Q1" s="151" t="s">
        <v>50</v>
      </c>
      <c r="R1" s="151" t="s">
        <v>51</v>
      </c>
      <c r="S1" s="151" t="s">
        <v>5</v>
      </c>
      <c r="T1" s="197" t="s">
        <v>52</v>
      </c>
      <c r="U1" s="197" t="s">
        <v>53</v>
      </c>
      <c r="V1" s="151" t="s">
        <v>54</v>
      </c>
      <c r="W1" s="216" t="s">
        <v>55</v>
      </c>
      <c r="X1" s="217" t="s">
        <v>56</v>
      </c>
      <c r="Y1" s="244" t="s">
        <v>57</v>
      </c>
      <c r="Z1" s="244" t="s">
        <v>58</v>
      </c>
      <c r="AA1" s="245" t="s">
        <v>59</v>
      </c>
      <c r="AB1" s="245" t="s">
        <v>60</v>
      </c>
      <c r="AC1" s="246" t="s">
        <v>61</v>
      </c>
      <c r="AD1" s="246" t="s">
        <v>62</v>
      </c>
      <c r="AE1" s="246" t="s">
        <v>63</v>
      </c>
      <c r="AF1" s="247" t="s">
        <v>64</v>
      </c>
      <c r="AG1" s="244" t="s">
        <v>65</v>
      </c>
      <c r="AH1" s="245" t="s">
        <v>59</v>
      </c>
      <c r="AI1" s="245" t="s">
        <v>60</v>
      </c>
      <c r="AJ1" s="246" t="s">
        <v>61</v>
      </c>
      <c r="AK1" s="246" t="s">
        <v>62</v>
      </c>
      <c r="AL1" s="270" t="s">
        <v>66</v>
      </c>
      <c r="AM1" s="271" t="s">
        <v>67</v>
      </c>
      <c r="AN1" s="272" t="s">
        <v>57</v>
      </c>
      <c r="AO1" s="272" t="s">
        <v>58</v>
      </c>
      <c r="AP1" s="295" t="s">
        <v>59</v>
      </c>
      <c r="AQ1" s="295" t="s">
        <v>60</v>
      </c>
      <c r="AR1" s="296" t="s">
        <v>61</v>
      </c>
      <c r="AS1" s="297" t="s">
        <v>62</v>
      </c>
      <c r="AT1" s="298" t="s">
        <v>63</v>
      </c>
      <c r="AU1" s="299" t="s">
        <v>64</v>
      </c>
      <c r="AV1" s="300" t="s">
        <v>65</v>
      </c>
      <c r="AW1" s="300" t="s">
        <v>59</v>
      </c>
      <c r="AX1" s="300" t="s">
        <v>60</v>
      </c>
      <c r="AY1" s="300" t="s">
        <v>61</v>
      </c>
      <c r="AZ1" s="300" t="s">
        <v>62</v>
      </c>
      <c r="BA1" s="275" t="s">
        <v>68</v>
      </c>
      <c r="BB1" s="332" t="s">
        <v>69</v>
      </c>
      <c r="BC1" s="333" t="s">
        <v>57</v>
      </c>
      <c r="BD1" s="333" t="s">
        <v>58</v>
      </c>
      <c r="BE1" s="356" t="s">
        <v>59</v>
      </c>
      <c r="BF1" s="357" t="s">
        <v>61</v>
      </c>
      <c r="BG1" s="358" t="s">
        <v>62</v>
      </c>
      <c r="BH1" s="357" t="s">
        <v>63</v>
      </c>
      <c r="BI1" s="359" t="s">
        <v>64</v>
      </c>
      <c r="BJ1" s="333" t="s">
        <v>58</v>
      </c>
      <c r="BK1" s="360" t="s">
        <v>59</v>
      </c>
      <c r="BL1" s="360" t="s">
        <v>60</v>
      </c>
      <c r="BM1" s="360" t="s">
        <v>61</v>
      </c>
      <c r="BN1" s="360" t="s">
        <v>62</v>
      </c>
      <c r="BO1" s="275" t="s">
        <v>68</v>
      </c>
      <c r="BP1" s="392" t="s">
        <v>70</v>
      </c>
      <c r="BQ1" s="393" t="s">
        <v>71</v>
      </c>
      <c r="BR1" s="197" t="s">
        <v>72</v>
      </c>
      <c r="BS1" s="197" t="s">
        <v>73</v>
      </c>
      <c r="BT1" s="197" t="s">
        <v>74</v>
      </c>
      <c r="BU1" s="197" t="s">
        <v>75</v>
      </c>
      <c r="BV1" s="151" t="s">
        <v>76</v>
      </c>
      <c r="BW1" s="151" t="s">
        <v>77</v>
      </c>
    </row>
    <row r="2" spans="24:67">
      <c r="X2" s="218" t="s">
        <v>78</v>
      </c>
      <c r="Y2" s="248"/>
      <c r="Z2" s="248"/>
      <c r="AA2" s="248"/>
      <c r="AB2" s="248"/>
      <c r="AC2" s="248"/>
      <c r="AD2" s="248"/>
      <c r="AE2" s="248"/>
      <c r="AF2" s="249"/>
      <c r="AG2" s="273"/>
      <c r="AH2" s="273"/>
      <c r="AI2" s="273"/>
      <c r="AJ2" s="273"/>
      <c r="AK2" s="273"/>
      <c r="AL2" s="248"/>
      <c r="AM2" s="274" t="s">
        <v>79</v>
      </c>
      <c r="AN2" s="275"/>
      <c r="AO2" s="275"/>
      <c r="AP2" s="275"/>
      <c r="AQ2" s="275"/>
      <c r="AR2" s="275"/>
      <c r="AS2" s="275"/>
      <c r="AT2" s="275"/>
      <c r="AU2" s="301"/>
      <c r="AV2" s="302"/>
      <c r="AW2" s="302"/>
      <c r="AX2" s="302"/>
      <c r="AY2" s="302"/>
      <c r="AZ2" s="302"/>
      <c r="BA2" s="275"/>
      <c r="BB2" s="334" t="s">
        <v>80</v>
      </c>
      <c r="BC2" s="335"/>
      <c r="BD2" s="335"/>
      <c r="BE2" s="335"/>
      <c r="BF2" s="335"/>
      <c r="BG2" s="335"/>
      <c r="BH2" s="335"/>
      <c r="BI2" s="361"/>
      <c r="BJ2" s="335"/>
      <c r="BK2" s="335"/>
      <c r="BL2" s="335"/>
      <c r="BM2" s="335"/>
      <c r="BN2" s="335"/>
      <c r="BO2" s="275"/>
    </row>
    <row r="3" s="113" customFormat="1" spans="1:75">
      <c r="A3" s="113">
        <v>1</v>
      </c>
      <c r="B3" s="113">
        <f>A3+1</f>
        <v>2</v>
      </c>
      <c r="C3" s="113">
        <f t="shared" ref="C3:AH3" si="0">B3+1</f>
        <v>3</v>
      </c>
      <c r="D3" s="113">
        <f t="shared" si="0"/>
        <v>4</v>
      </c>
      <c r="E3" s="113">
        <f t="shared" si="0"/>
        <v>5</v>
      </c>
      <c r="F3" s="113">
        <f t="shared" si="0"/>
        <v>6</v>
      </c>
      <c r="G3" s="113">
        <f t="shared" si="0"/>
        <v>7</v>
      </c>
      <c r="H3" s="113">
        <f t="shared" si="0"/>
        <v>8</v>
      </c>
      <c r="I3" s="113">
        <f t="shared" si="0"/>
        <v>9</v>
      </c>
      <c r="J3" s="113">
        <f t="shared" si="0"/>
        <v>10</v>
      </c>
      <c r="K3" s="113">
        <f t="shared" si="0"/>
        <v>11</v>
      </c>
      <c r="L3" s="113">
        <f t="shared" si="0"/>
        <v>12</v>
      </c>
      <c r="M3" s="113">
        <f t="shared" si="0"/>
        <v>13</v>
      </c>
      <c r="N3" s="113">
        <f t="shared" si="0"/>
        <v>14</v>
      </c>
      <c r="O3" s="113">
        <f t="shared" si="0"/>
        <v>15</v>
      </c>
      <c r="P3" s="113">
        <f t="shared" si="0"/>
        <v>16</v>
      </c>
      <c r="Q3" s="113">
        <f t="shared" si="0"/>
        <v>17</v>
      </c>
      <c r="R3" s="113">
        <f t="shared" si="0"/>
        <v>18</v>
      </c>
      <c r="S3" s="113">
        <f t="shared" si="0"/>
        <v>19</v>
      </c>
      <c r="T3" s="113">
        <f t="shared" si="0"/>
        <v>20</v>
      </c>
      <c r="U3" s="113">
        <f t="shared" si="0"/>
        <v>21</v>
      </c>
      <c r="V3" s="113">
        <f t="shared" si="0"/>
        <v>22</v>
      </c>
      <c r="W3" s="113">
        <f t="shared" si="0"/>
        <v>23</v>
      </c>
      <c r="X3" s="113">
        <f t="shared" si="0"/>
        <v>24</v>
      </c>
      <c r="Y3" s="113">
        <f t="shared" si="0"/>
        <v>25</v>
      </c>
      <c r="Z3" s="113">
        <f t="shared" si="0"/>
        <v>26</v>
      </c>
      <c r="AA3" s="113">
        <f t="shared" si="0"/>
        <v>27</v>
      </c>
      <c r="AB3" s="113">
        <f t="shared" si="0"/>
        <v>28</v>
      </c>
      <c r="AC3" s="113">
        <f t="shared" si="0"/>
        <v>29</v>
      </c>
      <c r="AD3" s="113">
        <f t="shared" si="0"/>
        <v>30</v>
      </c>
      <c r="AE3" s="113">
        <f t="shared" si="0"/>
        <v>31</v>
      </c>
      <c r="AF3" s="113">
        <f t="shared" si="0"/>
        <v>32</v>
      </c>
      <c r="AG3" s="113">
        <f t="shared" si="0"/>
        <v>33</v>
      </c>
      <c r="AH3" s="113">
        <f t="shared" si="0"/>
        <v>34</v>
      </c>
      <c r="AI3" s="113">
        <f t="shared" ref="AI3:BA3" si="1">AH3+1</f>
        <v>35</v>
      </c>
      <c r="AJ3" s="113">
        <f t="shared" si="1"/>
        <v>36</v>
      </c>
      <c r="AK3" s="113">
        <f t="shared" si="1"/>
        <v>37</v>
      </c>
      <c r="AL3" s="113">
        <f t="shared" si="1"/>
        <v>38</v>
      </c>
      <c r="AM3" s="113">
        <f t="shared" si="1"/>
        <v>39</v>
      </c>
      <c r="AN3" s="113">
        <f t="shared" si="1"/>
        <v>40</v>
      </c>
      <c r="AO3" s="113">
        <f t="shared" si="1"/>
        <v>41</v>
      </c>
      <c r="AP3" s="113">
        <f t="shared" si="1"/>
        <v>42</v>
      </c>
      <c r="AQ3" s="113">
        <f t="shared" si="1"/>
        <v>43</v>
      </c>
      <c r="AR3" s="113">
        <f t="shared" si="1"/>
        <v>44</v>
      </c>
      <c r="AS3" s="113">
        <f t="shared" si="1"/>
        <v>45</v>
      </c>
      <c r="AT3" s="113">
        <f t="shared" si="1"/>
        <v>46</v>
      </c>
      <c r="AU3" s="113">
        <f t="shared" si="1"/>
        <v>47</v>
      </c>
      <c r="AV3" s="113">
        <f t="shared" si="1"/>
        <v>48</v>
      </c>
      <c r="AW3" s="113">
        <f t="shared" si="1"/>
        <v>49</v>
      </c>
      <c r="AX3" s="113">
        <f t="shared" si="1"/>
        <v>50</v>
      </c>
      <c r="AY3" s="113">
        <f t="shared" si="1"/>
        <v>51</v>
      </c>
      <c r="AZ3" s="113">
        <f t="shared" si="1"/>
        <v>52</v>
      </c>
      <c r="BA3" s="113">
        <f t="shared" si="1"/>
        <v>53</v>
      </c>
      <c r="BB3" s="113">
        <f t="shared" ref="BB3:BP3" si="2">BA3+1</f>
        <v>54</v>
      </c>
      <c r="BC3" s="113">
        <f t="shared" si="2"/>
        <v>55</v>
      </c>
      <c r="BD3" s="113">
        <f t="shared" si="2"/>
        <v>56</v>
      </c>
      <c r="BE3" s="113">
        <f t="shared" si="2"/>
        <v>57</v>
      </c>
      <c r="BF3" s="113">
        <f t="shared" si="2"/>
        <v>58</v>
      </c>
      <c r="BG3" s="113">
        <f t="shared" si="2"/>
        <v>59</v>
      </c>
      <c r="BH3" s="113">
        <f t="shared" si="2"/>
        <v>60</v>
      </c>
      <c r="BI3" s="113">
        <f t="shared" si="2"/>
        <v>61</v>
      </c>
      <c r="BJ3" s="113">
        <f t="shared" si="2"/>
        <v>62</v>
      </c>
      <c r="BK3" s="113">
        <f t="shared" si="2"/>
        <v>63</v>
      </c>
      <c r="BL3" s="113">
        <f t="shared" si="2"/>
        <v>64</v>
      </c>
      <c r="BM3" s="113">
        <f t="shared" si="2"/>
        <v>65</v>
      </c>
      <c r="BN3" s="113">
        <f t="shared" si="2"/>
        <v>66</v>
      </c>
      <c r="BO3" s="113">
        <f t="shared" si="2"/>
        <v>67</v>
      </c>
      <c r="BP3" s="113">
        <f t="shared" si="2"/>
        <v>68</v>
      </c>
      <c r="BQ3" s="393"/>
      <c r="BR3" s="151">
        <f>BP3+1</f>
        <v>69</v>
      </c>
      <c r="BS3" s="151">
        <f>BR3+1</f>
        <v>70</v>
      </c>
      <c r="BT3" s="151">
        <f>BS3+1</f>
        <v>71</v>
      </c>
      <c r="BU3" s="151">
        <f>BT3+1</f>
        <v>72</v>
      </c>
      <c r="BV3" s="151">
        <f>BU3+1</f>
        <v>73</v>
      </c>
      <c r="BW3" s="151">
        <f>BV3+1</f>
        <v>74</v>
      </c>
    </row>
    <row r="4" s="114" customFormat="1" ht="105" spans="1:75">
      <c r="A4" s="152">
        <v>2</v>
      </c>
      <c r="B4" s="153" t="s">
        <v>81</v>
      </c>
      <c r="C4" s="154" t="s">
        <v>82</v>
      </c>
      <c r="D4" s="155" t="s">
        <v>83</v>
      </c>
      <c r="E4" s="155" t="s">
        <v>84</v>
      </c>
      <c r="F4" s="154">
        <v>33153</v>
      </c>
      <c r="G4" s="156" t="s">
        <v>85</v>
      </c>
      <c r="H4" s="155" t="s">
        <v>86</v>
      </c>
      <c r="I4" s="162" t="s">
        <v>87</v>
      </c>
      <c r="J4" s="424" t="s">
        <v>88</v>
      </c>
      <c r="K4" s="154" t="s">
        <v>89</v>
      </c>
      <c r="L4" s="198" t="s">
        <v>90</v>
      </c>
      <c r="M4" s="425" t="s">
        <v>91</v>
      </c>
      <c r="N4" s="162">
        <v>87654321</v>
      </c>
      <c r="O4" s="155" t="s">
        <v>92</v>
      </c>
      <c r="P4" s="155" t="s">
        <v>93</v>
      </c>
      <c r="Q4" s="162"/>
      <c r="R4" s="162" t="s">
        <v>94</v>
      </c>
      <c r="S4" s="426" t="s">
        <v>95</v>
      </c>
      <c r="T4" s="190">
        <v>45206</v>
      </c>
      <c r="U4" s="190" t="s">
        <v>96</v>
      </c>
      <c r="V4" s="219" t="s">
        <v>97</v>
      </c>
      <c r="W4" s="220" t="s">
        <v>23</v>
      </c>
      <c r="X4" s="221" t="s">
        <v>98</v>
      </c>
      <c r="Y4" s="243" t="s">
        <v>99</v>
      </c>
      <c r="Z4" s="243" t="s">
        <v>100</v>
      </c>
      <c r="AA4" s="250" t="s">
        <v>100</v>
      </c>
      <c r="AB4" s="250" t="s">
        <v>101</v>
      </c>
      <c r="AC4" s="251">
        <v>8000000</v>
      </c>
      <c r="AD4" s="251">
        <v>3000000</v>
      </c>
      <c r="AE4" s="252">
        <f>AC4+AD4</f>
        <v>11000000</v>
      </c>
      <c r="AF4" s="253" t="s">
        <v>102</v>
      </c>
      <c r="AG4" s="276" t="s">
        <v>103</v>
      </c>
      <c r="AH4" s="276" t="s">
        <v>103</v>
      </c>
      <c r="AI4" s="276" t="s">
        <v>101</v>
      </c>
      <c r="AJ4" s="251">
        <v>9000000</v>
      </c>
      <c r="AK4" s="251">
        <v>3000000</v>
      </c>
      <c r="AL4" s="253" t="s">
        <v>104</v>
      </c>
      <c r="AM4" s="277" t="s">
        <v>105</v>
      </c>
      <c r="AN4" s="278" t="s">
        <v>106</v>
      </c>
      <c r="AO4" s="278" t="s">
        <v>107</v>
      </c>
      <c r="AP4" s="278" t="s">
        <v>107</v>
      </c>
      <c r="AQ4" s="278" t="s">
        <v>108</v>
      </c>
      <c r="AR4" s="303">
        <v>12000000</v>
      </c>
      <c r="AS4" s="304">
        <v>5000000</v>
      </c>
      <c r="AT4" s="303">
        <f>AR4+AS4</f>
        <v>17000000</v>
      </c>
      <c r="AU4" s="305" t="s">
        <v>109</v>
      </c>
      <c r="AV4" s="306" t="s">
        <v>110</v>
      </c>
      <c r="AW4" s="306" t="s">
        <v>110</v>
      </c>
      <c r="AX4" s="306" t="s">
        <v>108</v>
      </c>
      <c r="AY4" s="336">
        <v>15000000</v>
      </c>
      <c r="AZ4" s="304">
        <v>5000000</v>
      </c>
      <c r="BA4" s="337" t="s">
        <v>111</v>
      </c>
      <c r="BB4" s="338" t="s">
        <v>112</v>
      </c>
      <c r="BC4" s="339" t="s">
        <v>113</v>
      </c>
      <c r="BD4" s="339" t="s">
        <v>114</v>
      </c>
      <c r="BE4" s="339" t="s">
        <v>114</v>
      </c>
      <c r="BF4" s="362">
        <v>15000000</v>
      </c>
      <c r="BG4" s="363">
        <v>5000000</v>
      </c>
      <c r="BH4" s="364">
        <f>BF4+BG4</f>
        <v>20000000</v>
      </c>
      <c r="BI4" s="365" t="s">
        <v>115</v>
      </c>
      <c r="BJ4" s="339" t="s">
        <v>116</v>
      </c>
      <c r="BK4" s="339" t="s">
        <v>116</v>
      </c>
      <c r="BL4" s="366"/>
      <c r="BM4" s="362">
        <v>17000000</v>
      </c>
      <c r="BN4" s="363">
        <v>6000000</v>
      </c>
      <c r="BO4" s="305" t="s">
        <v>117</v>
      </c>
      <c r="BP4" s="394"/>
      <c r="BQ4" s="395"/>
      <c r="BR4" s="396"/>
      <c r="BS4" s="396"/>
      <c r="BT4" s="396"/>
      <c r="BU4" s="396"/>
      <c r="BV4" s="408"/>
      <c r="BW4" s="408"/>
    </row>
    <row r="5" spans="2:67">
      <c r="B5" s="157"/>
      <c r="C5" s="158"/>
      <c r="D5" s="119"/>
      <c r="E5" s="119"/>
      <c r="F5" s="158"/>
      <c r="G5" s="159"/>
      <c r="H5" s="119"/>
      <c r="I5" s="179"/>
      <c r="J5" s="199"/>
      <c r="K5" s="158"/>
      <c r="L5" s="200"/>
      <c r="M5" s="179"/>
      <c r="N5" s="119"/>
      <c r="O5" s="119"/>
      <c r="P5" s="119"/>
      <c r="Q5" s="119"/>
      <c r="R5" s="119"/>
      <c r="V5" s="222"/>
      <c r="X5" s="223"/>
      <c r="Z5" s="126"/>
      <c r="AC5" s="125"/>
      <c r="AD5" s="125"/>
      <c r="AE5" s="125"/>
      <c r="AF5" s="254"/>
      <c r="AG5" s="279"/>
      <c r="AH5" s="279"/>
      <c r="AI5" s="279"/>
      <c r="AJ5" s="279"/>
      <c r="AK5" s="279"/>
      <c r="AL5" s="280"/>
      <c r="AT5" s="134"/>
      <c r="AU5" s="307"/>
      <c r="AV5" s="308"/>
      <c r="AW5" s="308"/>
      <c r="AX5" s="308"/>
      <c r="AY5" s="308"/>
      <c r="AZ5" s="308"/>
      <c r="BA5" s="340"/>
      <c r="BH5" s="367"/>
      <c r="BI5" s="368"/>
      <c r="BJ5" s="369"/>
      <c r="BK5" s="370"/>
      <c r="BL5" s="370"/>
      <c r="BM5" s="370"/>
      <c r="BN5" s="370"/>
      <c r="BO5" s="140"/>
    </row>
    <row r="6" spans="2:67">
      <c r="B6" s="160"/>
      <c r="C6" s="158"/>
      <c r="D6" s="119"/>
      <c r="E6" s="119"/>
      <c r="F6" s="158"/>
      <c r="G6" s="159"/>
      <c r="H6" s="119"/>
      <c r="I6" s="179"/>
      <c r="J6" s="201"/>
      <c r="K6" s="158"/>
      <c r="L6" s="200"/>
      <c r="M6" s="179"/>
      <c r="N6" s="119"/>
      <c r="O6" s="119"/>
      <c r="P6" s="119"/>
      <c r="Q6" s="119"/>
      <c r="R6" s="119"/>
      <c r="V6" s="222"/>
      <c r="X6" s="223"/>
      <c r="AC6" s="125"/>
      <c r="AD6" s="125"/>
      <c r="AE6" s="125"/>
      <c r="AF6" s="254"/>
      <c r="AG6" s="279"/>
      <c r="AH6" s="279"/>
      <c r="AI6" s="279"/>
      <c r="AJ6" s="279"/>
      <c r="AK6" s="279"/>
      <c r="AL6" s="280"/>
      <c r="AT6" s="134"/>
      <c r="AU6" s="307"/>
      <c r="AV6" s="308"/>
      <c r="AW6" s="308"/>
      <c r="AX6" s="308"/>
      <c r="AY6" s="308"/>
      <c r="AZ6" s="308"/>
      <c r="BA6" s="340"/>
      <c r="BH6" s="367"/>
      <c r="BI6" s="368"/>
      <c r="BJ6" s="369"/>
      <c r="BK6" s="369"/>
      <c r="BL6" s="369"/>
      <c r="BM6" s="369"/>
      <c r="BN6" s="369"/>
      <c r="BO6" s="369"/>
    </row>
    <row r="7" spans="2:67">
      <c r="B7" s="160"/>
      <c r="C7" s="158"/>
      <c r="D7" s="119"/>
      <c r="E7" s="119"/>
      <c r="F7" s="158"/>
      <c r="G7" s="159"/>
      <c r="H7" s="119"/>
      <c r="I7" s="179"/>
      <c r="J7" s="119"/>
      <c r="K7" s="158"/>
      <c r="L7" s="200"/>
      <c r="M7" s="179"/>
      <c r="N7" s="119"/>
      <c r="O7" s="119"/>
      <c r="P7" s="119"/>
      <c r="Q7" s="119"/>
      <c r="R7" s="119"/>
      <c r="V7" s="222"/>
      <c r="AC7" s="125"/>
      <c r="AD7" s="125"/>
      <c r="AE7" s="125"/>
      <c r="AF7" s="254"/>
      <c r="AG7" s="279"/>
      <c r="AH7" s="279"/>
      <c r="AI7" s="279"/>
      <c r="AJ7" s="279"/>
      <c r="AK7" s="279"/>
      <c r="AL7" s="280"/>
      <c r="AT7" s="134"/>
      <c r="AU7" s="307"/>
      <c r="AV7" s="308"/>
      <c r="AW7" s="308"/>
      <c r="AX7" s="308"/>
      <c r="AY7" s="308"/>
      <c r="AZ7" s="308"/>
      <c r="BA7" s="340"/>
      <c r="BH7" s="367"/>
      <c r="BI7" s="368"/>
      <c r="BJ7" s="369"/>
      <c r="BK7" s="369"/>
      <c r="BL7" s="369"/>
      <c r="BM7" s="369"/>
      <c r="BN7" s="369"/>
      <c r="BO7" s="369"/>
    </row>
    <row r="8" s="114" customFormat="1" ht="14.4" spans="1:75">
      <c r="A8" s="152"/>
      <c r="B8" s="153"/>
      <c r="C8" s="154"/>
      <c r="D8" s="155"/>
      <c r="E8" s="155"/>
      <c r="F8" s="154"/>
      <c r="G8" s="156"/>
      <c r="H8" s="155"/>
      <c r="I8" s="162"/>
      <c r="J8" s="155"/>
      <c r="K8" s="154"/>
      <c r="L8" s="198"/>
      <c r="M8" s="162"/>
      <c r="N8" s="155"/>
      <c r="O8" s="155"/>
      <c r="P8" s="155"/>
      <c r="Q8" s="155"/>
      <c r="R8" s="155"/>
      <c r="T8" s="190"/>
      <c r="U8" s="190"/>
      <c r="V8" s="224"/>
      <c r="W8" s="225"/>
      <c r="X8" s="221"/>
      <c r="Y8" s="243"/>
      <c r="Z8" s="243"/>
      <c r="AA8" s="250"/>
      <c r="AB8" s="250"/>
      <c r="AC8" s="243"/>
      <c r="AD8" s="243"/>
      <c r="AE8" s="243"/>
      <c r="AF8" s="255"/>
      <c r="AG8" s="276"/>
      <c r="AH8" s="276"/>
      <c r="AI8" s="276"/>
      <c r="AJ8" s="276"/>
      <c r="AK8" s="276"/>
      <c r="AL8" s="253"/>
      <c r="AM8" s="277"/>
      <c r="AN8" s="278"/>
      <c r="AO8" s="309"/>
      <c r="AP8" s="309"/>
      <c r="AQ8" s="309"/>
      <c r="AR8" s="303"/>
      <c r="AS8" s="304"/>
      <c r="AT8" s="303"/>
      <c r="AU8" s="305"/>
      <c r="AV8" s="306"/>
      <c r="AW8" s="306"/>
      <c r="AX8" s="306"/>
      <c r="AY8" s="306"/>
      <c r="AZ8" s="306"/>
      <c r="BA8" s="337"/>
      <c r="BB8" s="338"/>
      <c r="BC8" s="339"/>
      <c r="BD8" s="339"/>
      <c r="BE8" s="371"/>
      <c r="BF8" s="362"/>
      <c r="BG8" s="363"/>
      <c r="BH8" s="364"/>
      <c r="BI8" s="365"/>
      <c r="BJ8" s="372"/>
      <c r="BK8" s="372"/>
      <c r="BL8" s="372"/>
      <c r="BM8" s="372"/>
      <c r="BN8" s="372"/>
      <c r="BO8" s="372"/>
      <c r="BP8" s="394"/>
      <c r="BQ8" s="395"/>
      <c r="BR8" s="396"/>
      <c r="BS8" s="396"/>
      <c r="BT8" s="396"/>
      <c r="BU8" s="396"/>
      <c r="BV8" s="408"/>
      <c r="BW8" s="408"/>
    </row>
    <row r="9" spans="2:67">
      <c r="B9" s="160"/>
      <c r="C9" s="158"/>
      <c r="D9" s="119"/>
      <c r="E9" s="119"/>
      <c r="F9" s="158"/>
      <c r="G9" s="159"/>
      <c r="H9" s="119"/>
      <c r="I9" s="179"/>
      <c r="J9" s="119"/>
      <c r="K9" s="158"/>
      <c r="L9" s="200"/>
      <c r="M9" s="179"/>
      <c r="N9" s="119"/>
      <c r="O9" s="119"/>
      <c r="P9" s="119"/>
      <c r="Q9" s="119"/>
      <c r="R9" s="119"/>
      <c r="V9" s="226"/>
      <c r="AC9" s="125"/>
      <c r="AD9" s="125"/>
      <c r="AE9" s="125"/>
      <c r="AF9" s="254"/>
      <c r="AG9" s="279"/>
      <c r="AH9" s="279"/>
      <c r="AI9" s="279"/>
      <c r="AJ9" s="279"/>
      <c r="AK9" s="279"/>
      <c r="AL9" s="280"/>
      <c r="AT9" s="134"/>
      <c r="AU9" s="307"/>
      <c r="AV9" s="308"/>
      <c r="AW9" s="308"/>
      <c r="AX9" s="308"/>
      <c r="AY9" s="308"/>
      <c r="AZ9" s="308"/>
      <c r="BA9" s="340"/>
      <c r="BH9" s="367"/>
      <c r="BI9" s="368"/>
      <c r="BJ9" s="369"/>
      <c r="BK9" s="369"/>
      <c r="BL9" s="369"/>
      <c r="BM9" s="369"/>
      <c r="BN9" s="369"/>
      <c r="BO9" s="369"/>
    </row>
    <row r="10" spans="2:67">
      <c r="B10" s="157"/>
      <c r="C10" s="158"/>
      <c r="D10" s="119"/>
      <c r="E10" s="119"/>
      <c r="F10" s="158"/>
      <c r="G10" s="159"/>
      <c r="H10" s="119"/>
      <c r="I10" s="179"/>
      <c r="J10" s="119"/>
      <c r="K10" s="158"/>
      <c r="L10" s="200"/>
      <c r="M10" s="179"/>
      <c r="N10" s="119"/>
      <c r="O10" s="119"/>
      <c r="P10" s="119"/>
      <c r="Q10" s="119"/>
      <c r="R10" s="119"/>
      <c r="V10" s="226"/>
      <c r="W10" s="227"/>
      <c r="X10" s="223"/>
      <c r="AC10" s="125"/>
      <c r="AD10" s="125"/>
      <c r="AE10" s="125"/>
      <c r="AF10" s="254"/>
      <c r="AG10" s="279"/>
      <c r="AH10" s="279"/>
      <c r="AI10" s="279"/>
      <c r="AJ10" s="279"/>
      <c r="AK10" s="279"/>
      <c r="AL10" s="280"/>
      <c r="AO10" s="133"/>
      <c r="AT10" s="134"/>
      <c r="AU10" s="307"/>
      <c r="AV10" s="308"/>
      <c r="AW10" s="308"/>
      <c r="AX10" s="308"/>
      <c r="AY10" s="308"/>
      <c r="AZ10" s="308"/>
      <c r="BA10" s="340"/>
      <c r="BH10" s="367"/>
      <c r="BI10" s="368"/>
      <c r="BJ10" s="369"/>
      <c r="BK10" s="369"/>
      <c r="BL10" s="369"/>
      <c r="BM10" s="369"/>
      <c r="BN10" s="369"/>
      <c r="BO10" s="369"/>
    </row>
    <row r="11" spans="2:67">
      <c r="B11" s="160"/>
      <c r="C11" s="158"/>
      <c r="D11" s="119"/>
      <c r="E11" s="119"/>
      <c r="F11" s="158"/>
      <c r="G11" s="159"/>
      <c r="H11" s="119"/>
      <c r="I11" s="179"/>
      <c r="J11" s="119"/>
      <c r="K11" s="158"/>
      <c r="L11" s="200"/>
      <c r="M11" s="179"/>
      <c r="N11" s="119"/>
      <c r="O11" s="119"/>
      <c r="P11" s="119"/>
      <c r="Q11" s="119"/>
      <c r="R11" s="119"/>
      <c r="S11" s="226"/>
      <c r="V11" s="226"/>
      <c r="AC11" s="125"/>
      <c r="AD11" s="125"/>
      <c r="AE11" s="125"/>
      <c r="AF11" s="254"/>
      <c r="AG11" s="279"/>
      <c r="AH11" s="279"/>
      <c r="AI11" s="279"/>
      <c r="AJ11" s="279"/>
      <c r="AK11" s="279"/>
      <c r="AL11" s="280"/>
      <c r="AT11" s="134"/>
      <c r="AU11" s="307"/>
      <c r="AV11" s="308"/>
      <c r="AW11" s="308"/>
      <c r="AX11" s="308"/>
      <c r="AY11" s="308"/>
      <c r="AZ11" s="308"/>
      <c r="BA11" s="340"/>
      <c r="BH11" s="367"/>
      <c r="BI11" s="368"/>
      <c r="BJ11" s="369"/>
      <c r="BK11" s="369"/>
      <c r="BL11" s="369"/>
      <c r="BM11" s="369"/>
      <c r="BN11" s="369"/>
      <c r="BO11" s="369"/>
    </row>
    <row r="12" spans="2:67">
      <c r="B12" s="160"/>
      <c r="C12" s="158"/>
      <c r="D12" s="119"/>
      <c r="E12" s="119"/>
      <c r="F12" s="158"/>
      <c r="G12" s="159"/>
      <c r="H12" s="119"/>
      <c r="I12" s="179"/>
      <c r="J12" s="119"/>
      <c r="K12" s="158"/>
      <c r="L12" s="200"/>
      <c r="M12" s="179"/>
      <c r="N12" s="119"/>
      <c r="O12" s="119"/>
      <c r="P12" s="119"/>
      <c r="Q12" s="119"/>
      <c r="R12" s="119"/>
      <c r="V12" s="226"/>
      <c r="AC12" s="125"/>
      <c r="AD12" s="125"/>
      <c r="AE12" s="125"/>
      <c r="AF12" s="254"/>
      <c r="AG12" s="279"/>
      <c r="AH12" s="279"/>
      <c r="AI12" s="279"/>
      <c r="AJ12" s="279"/>
      <c r="AK12" s="279"/>
      <c r="AL12" s="280"/>
      <c r="AT12" s="134"/>
      <c r="AU12" s="307"/>
      <c r="AV12" s="308"/>
      <c r="AW12" s="308"/>
      <c r="AX12" s="308"/>
      <c r="AY12" s="308"/>
      <c r="AZ12" s="308"/>
      <c r="BA12" s="340"/>
      <c r="BC12" s="341"/>
      <c r="BD12" s="342"/>
      <c r="BE12" s="342"/>
      <c r="BH12" s="367"/>
      <c r="BI12" s="368"/>
      <c r="BJ12" s="369"/>
      <c r="BK12" s="369"/>
      <c r="BL12" s="369"/>
      <c r="BM12" s="369"/>
      <c r="BN12" s="369"/>
      <c r="BO12" s="369"/>
    </row>
    <row r="13" s="114" customFormat="1" spans="1:75">
      <c r="A13" s="152"/>
      <c r="B13" s="153"/>
      <c r="C13" s="154"/>
      <c r="D13" s="155"/>
      <c r="E13" s="155"/>
      <c r="F13" s="154"/>
      <c r="G13" s="156"/>
      <c r="H13" s="155"/>
      <c r="I13" s="162"/>
      <c r="J13" s="155"/>
      <c r="K13" s="154"/>
      <c r="L13" s="198"/>
      <c r="M13" s="162"/>
      <c r="N13" s="155"/>
      <c r="O13" s="155"/>
      <c r="P13" s="155"/>
      <c r="Q13" s="155"/>
      <c r="R13" s="155"/>
      <c r="T13" s="190"/>
      <c r="U13" s="190"/>
      <c r="V13" s="224"/>
      <c r="W13" s="228"/>
      <c r="X13" s="229"/>
      <c r="Y13" s="243"/>
      <c r="Z13" s="243"/>
      <c r="AA13" s="250"/>
      <c r="AB13" s="250"/>
      <c r="AC13" s="243"/>
      <c r="AD13" s="243"/>
      <c r="AE13" s="243"/>
      <c r="AF13" s="255"/>
      <c r="AG13" s="276"/>
      <c r="AH13" s="276"/>
      <c r="AI13" s="276"/>
      <c r="AJ13" s="276"/>
      <c r="AK13" s="276"/>
      <c r="AL13" s="253"/>
      <c r="AM13" s="277"/>
      <c r="AN13" s="278"/>
      <c r="AO13" s="278"/>
      <c r="AP13" s="309"/>
      <c r="AQ13" s="309"/>
      <c r="AR13" s="303"/>
      <c r="AS13" s="304"/>
      <c r="AT13" s="303"/>
      <c r="AU13" s="305"/>
      <c r="AV13" s="306"/>
      <c r="AW13" s="306"/>
      <c r="AX13" s="306"/>
      <c r="AY13" s="306"/>
      <c r="AZ13" s="306"/>
      <c r="BA13" s="337"/>
      <c r="BB13" s="338"/>
      <c r="BC13" s="339"/>
      <c r="BD13" s="339"/>
      <c r="BE13" s="371"/>
      <c r="BF13" s="362"/>
      <c r="BG13" s="363"/>
      <c r="BH13" s="364"/>
      <c r="BI13" s="365"/>
      <c r="BJ13" s="372"/>
      <c r="BK13" s="373"/>
      <c r="BL13" s="373"/>
      <c r="BM13" s="373"/>
      <c r="BN13" s="373"/>
      <c r="BO13" s="338"/>
      <c r="BP13" s="394"/>
      <c r="BQ13" s="395"/>
      <c r="BR13" s="396"/>
      <c r="BS13" s="396"/>
      <c r="BT13" s="396"/>
      <c r="BU13" s="396"/>
      <c r="BV13" s="408"/>
      <c r="BW13" s="408"/>
    </row>
    <row r="14" spans="2:67">
      <c r="B14" s="157"/>
      <c r="C14" s="158"/>
      <c r="D14" s="119"/>
      <c r="E14" s="119"/>
      <c r="F14" s="158"/>
      <c r="G14" s="159"/>
      <c r="H14" s="119"/>
      <c r="I14" s="179"/>
      <c r="J14" s="119"/>
      <c r="K14" s="158"/>
      <c r="L14" s="200"/>
      <c r="M14" s="179"/>
      <c r="N14" s="119"/>
      <c r="O14" s="119"/>
      <c r="P14" s="119"/>
      <c r="Q14" s="119"/>
      <c r="R14" s="119"/>
      <c r="V14" s="226"/>
      <c r="AC14" s="125"/>
      <c r="AD14" s="125"/>
      <c r="AE14" s="125"/>
      <c r="AF14" s="254"/>
      <c r="AG14" s="279"/>
      <c r="AH14" s="279"/>
      <c r="AI14" s="279"/>
      <c r="AJ14" s="279"/>
      <c r="AK14" s="279"/>
      <c r="AL14" s="280"/>
      <c r="AT14" s="134"/>
      <c r="AU14" s="307"/>
      <c r="AV14" s="308"/>
      <c r="AW14" s="308"/>
      <c r="AX14" s="308"/>
      <c r="AY14" s="308"/>
      <c r="AZ14" s="308"/>
      <c r="BA14" s="340"/>
      <c r="BH14" s="367"/>
      <c r="BI14" s="368"/>
      <c r="BJ14" s="369"/>
      <c r="BK14" s="369"/>
      <c r="BL14" s="369"/>
      <c r="BM14" s="369"/>
      <c r="BN14" s="369"/>
      <c r="BO14" s="369"/>
    </row>
    <row r="15" spans="2:67">
      <c r="B15" s="160"/>
      <c r="C15" s="158"/>
      <c r="D15" s="119"/>
      <c r="E15" s="119"/>
      <c r="F15" s="158"/>
      <c r="G15" s="159"/>
      <c r="H15" s="119"/>
      <c r="I15" s="179"/>
      <c r="J15" s="119"/>
      <c r="K15" s="158"/>
      <c r="L15" s="200"/>
      <c r="M15" s="179"/>
      <c r="N15" s="119"/>
      <c r="O15" s="119"/>
      <c r="P15" s="119"/>
      <c r="Q15" s="119"/>
      <c r="R15" s="119"/>
      <c r="V15" s="226"/>
      <c r="AC15" s="125"/>
      <c r="AD15" s="125"/>
      <c r="AE15" s="125"/>
      <c r="AF15" s="254"/>
      <c r="AG15" s="279"/>
      <c r="AH15" s="279"/>
      <c r="AI15" s="279"/>
      <c r="AJ15" s="279"/>
      <c r="AK15" s="279"/>
      <c r="AL15" s="280"/>
      <c r="AT15" s="134"/>
      <c r="AU15" s="307"/>
      <c r="AV15" s="308"/>
      <c r="AW15" s="308"/>
      <c r="AX15" s="308"/>
      <c r="AY15" s="308"/>
      <c r="AZ15" s="308"/>
      <c r="BA15" s="340"/>
      <c r="BH15" s="367"/>
      <c r="BI15" s="368"/>
      <c r="BJ15" s="369"/>
      <c r="BK15" s="369"/>
      <c r="BL15" s="369"/>
      <c r="BM15" s="369"/>
      <c r="BN15" s="369"/>
      <c r="BO15" s="369"/>
    </row>
    <row r="16" s="114" customFormat="1" spans="1:75">
      <c r="A16" s="152"/>
      <c r="B16" s="153"/>
      <c r="C16" s="154"/>
      <c r="D16" s="155"/>
      <c r="E16" s="155"/>
      <c r="F16" s="154"/>
      <c r="G16" s="156"/>
      <c r="H16" s="155"/>
      <c r="I16" s="162"/>
      <c r="J16" s="202"/>
      <c r="K16" s="154"/>
      <c r="L16" s="198"/>
      <c r="M16" s="162"/>
      <c r="N16" s="155"/>
      <c r="O16" s="155"/>
      <c r="P16" s="155"/>
      <c r="Q16" s="155"/>
      <c r="R16" s="155"/>
      <c r="T16" s="190"/>
      <c r="U16" s="190"/>
      <c r="V16" s="224"/>
      <c r="W16" s="230"/>
      <c r="X16" s="221"/>
      <c r="Y16" s="243"/>
      <c r="Z16" s="243"/>
      <c r="AA16" s="250"/>
      <c r="AB16" s="250"/>
      <c r="AC16" s="243"/>
      <c r="AD16" s="243"/>
      <c r="AE16" s="243"/>
      <c r="AF16" s="255"/>
      <c r="AG16" s="276"/>
      <c r="AH16" s="276"/>
      <c r="AI16" s="276"/>
      <c r="AJ16" s="276"/>
      <c r="AK16" s="276"/>
      <c r="AL16" s="253"/>
      <c r="AM16" s="277"/>
      <c r="AN16" s="278"/>
      <c r="AO16" s="278"/>
      <c r="AP16" s="309"/>
      <c r="AQ16" s="309"/>
      <c r="AR16" s="303"/>
      <c r="AS16" s="304"/>
      <c r="AT16" s="303"/>
      <c r="AU16" s="305"/>
      <c r="AV16" s="306"/>
      <c r="AW16" s="306"/>
      <c r="AX16" s="306"/>
      <c r="AY16" s="306"/>
      <c r="AZ16" s="306"/>
      <c r="BA16" s="337"/>
      <c r="BB16" s="338"/>
      <c r="BC16" s="339"/>
      <c r="BD16" s="339"/>
      <c r="BE16" s="371"/>
      <c r="BF16" s="362"/>
      <c r="BG16" s="363"/>
      <c r="BH16" s="364"/>
      <c r="BI16" s="365"/>
      <c r="BJ16" s="372"/>
      <c r="BK16" s="372"/>
      <c r="BL16" s="372"/>
      <c r="BM16" s="372"/>
      <c r="BN16" s="372"/>
      <c r="BO16" s="372"/>
      <c r="BP16" s="394"/>
      <c r="BQ16" s="395"/>
      <c r="BR16" s="396"/>
      <c r="BS16" s="396"/>
      <c r="BT16" s="396"/>
      <c r="BU16" s="396"/>
      <c r="BV16" s="408"/>
      <c r="BW16" s="408"/>
    </row>
    <row r="17" s="114" customFormat="1" spans="1:75">
      <c r="A17" s="152"/>
      <c r="B17" s="153"/>
      <c r="C17" s="154"/>
      <c r="D17" s="155"/>
      <c r="E17" s="155"/>
      <c r="F17" s="154"/>
      <c r="G17" s="156"/>
      <c r="H17" s="155"/>
      <c r="I17" s="162"/>
      <c r="J17" s="202"/>
      <c r="K17" s="154"/>
      <c r="L17" s="200"/>
      <c r="M17" s="162"/>
      <c r="N17" s="155"/>
      <c r="O17" s="155"/>
      <c r="P17" s="155"/>
      <c r="Q17" s="155"/>
      <c r="R17" s="155"/>
      <c r="T17" s="190"/>
      <c r="U17" s="190"/>
      <c r="V17" s="224"/>
      <c r="W17" s="230"/>
      <c r="X17" s="221"/>
      <c r="Y17" s="243"/>
      <c r="Z17" s="243"/>
      <c r="AA17" s="250"/>
      <c r="AB17" s="250"/>
      <c r="AC17" s="243"/>
      <c r="AD17" s="243"/>
      <c r="AE17" s="243"/>
      <c r="AF17" s="255"/>
      <c r="AG17" s="276"/>
      <c r="AH17" s="276"/>
      <c r="AI17" s="276"/>
      <c r="AJ17" s="276"/>
      <c r="AK17" s="276"/>
      <c r="AL17" s="253"/>
      <c r="AM17" s="277"/>
      <c r="AN17" s="278"/>
      <c r="AO17" s="278"/>
      <c r="AP17" s="309"/>
      <c r="AQ17" s="309"/>
      <c r="AR17" s="303"/>
      <c r="AS17" s="304"/>
      <c r="AT17" s="303"/>
      <c r="AU17" s="305"/>
      <c r="AV17" s="306"/>
      <c r="AW17" s="306"/>
      <c r="AX17" s="306"/>
      <c r="AY17" s="306"/>
      <c r="AZ17" s="306"/>
      <c r="BA17" s="337"/>
      <c r="BB17" s="338"/>
      <c r="BC17" s="339"/>
      <c r="BD17" s="339"/>
      <c r="BE17" s="371"/>
      <c r="BF17" s="362"/>
      <c r="BG17" s="363"/>
      <c r="BH17" s="364"/>
      <c r="BI17" s="365"/>
      <c r="BJ17" s="372"/>
      <c r="BK17" s="372"/>
      <c r="BL17" s="372"/>
      <c r="BM17" s="372"/>
      <c r="BN17" s="372"/>
      <c r="BO17" s="372"/>
      <c r="BP17" s="394"/>
      <c r="BQ17" s="395"/>
      <c r="BR17" s="396"/>
      <c r="BS17" s="396"/>
      <c r="BT17" s="396"/>
      <c r="BU17" s="396"/>
      <c r="BV17" s="408"/>
      <c r="BW17" s="408"/>
    </row>
    <row r="18" s="114" customFormat="1" spans="1:75">
      <c r="A18" s="152"/>
      <c r="B18" s="153"/>
      <c r="C18" s="154"/>
      <c r="D18" s="155"/>
      <c r="E18" s="155"/>
      <c r="F18" s="154"/>
      <c r="G18" s="156"/>
      <c r="H18" s="155"/>
      <c r="I18" s="162"/>
      <c r="J18" s="202"/>
      <c r="K18" s="154"/>
      <c r="L18" s="198"/>
      <c r="M18" s="162"/>
      <c r="N18" s="155"/>
      <c r="O18" s="155"/>
      <c r="P18" s="155"/>
      <c r="Q18" s="155"/>
      <c r="R18" s="155"/>
      <c r="T18" s="190"/>
      <c r="U18" s="190"/>
      <c r="V18" s="224"/>
      <c r="W18" s="230"/>
      <c r="X18" s="221"/>
      <c r="Y18" s="243"/>
      <c r="Z18" s="243"/>
      <c r="AA18" s="250"/>
      <c r="AB18" s="250"/>
      <c r="AC18" s="243"/>
      <c r="AD18" s="243"/>
      <c r="AE18" s="243"/>
      <c r="AF18" s="255"/>
      <c r="AG18" s="276"/>
      <c r="AH18" s="276"/>
      <c r="AI18" s="276"/>
      <c r="AJ18" s="276"/>
      <c r="AK18" s="276"/>
      <c r="AL18" s="253"/>
      <c r="AM18" s="277"/>
      <c r="AN18" s="278"/>
      <c r="AO18" s="278"/>
      <c r="AP18" s="309"/>
      <c r="AQ18" s="309"/>
      <c r="AR18" s="303"/>
      <c r="AS18" s="304"/>
      <c r="AT18" s="303"/>
      <c r="AU18" s="305"/>
      <c r="AV18" s="306"/>
      <c r="AW18" s="306"/>
      <c r="AX18" s="306"/>
      <c r="AY18" s="306"/>
      <c r="AZ18" s="306"/>
      <c r="BA18" s="337"/>
      <c r="BB18" s="338"/>
      <c r="BC18" s="339"/>
      <c r="BD18" s="339"/>
      <c r="BE18" s="371"/>
      <c r="BF18" s="362"/>
      <c r="BG18" s="363"/>
      <c r="BH18" s="364"/>
      <c r="BI18" s="365"/>
      <c r="BJ18" s="372"/>
      <c r="BK18" s="372"/>
      <c r="BL18" s="372"/>
      <c r="BM18" s="372"/>
      <c r="BN18" s="372"/>
      <c r="BO18" s="372"/>
      <c r="BP18" s="394"/>
      <c r="BQ18" s="395"/>
      <c r="BR18" s="396"/>
      <c r="BS18" s="396"/>
      <c r="BT18" s="396"/>
      <c r="BU18" s="396"/>
      <c r="BV18" s="408"/>
      <c r="BW18" s="408"/>
    </row>
    <row r="19" spans="2:67">
      <c r="B19" s="160"/>
      <c r="C19" s="158"/>
      <c r="D19" s="119"/>
      <c r="E19" s="119"/>
      <c r="F19" s="158"/>
      <c r="G19" s="159"/>
      <c r="H19" s="119"/>
      <c r="I19" s="179"/>
      <c r="J19" s="119"/>
      <c r="K19" s="158"/>
      <c r="L19" s="200"/>
      <c r="M19" s="179"/>
      <c r="N19" s="119"/>
      <c r="O19" s="119"/>
      <c r="P19" s="119"/>
      <c r="Q19" s="119"/>
      <c r="R19" s="119"/>
      <c r="V19" s="226"/>
      <c r="AC19" s="125"/>
      <c r="AD19" s="125"/>
      <c r="AE19" s="125"/>
      <c r="AF19" s="254"/>
      <c r="AG19" s="279"/>
      <c r="AH19" s="279"/>
      <c r="AI19" s="279"/>
      <c r="AJ19" s="279"/>
      <c r="AK19" s="279"/>
      <c r="AL19" s="280"/>
      <c r="AT19" s="134"/>
      <c r="AU19" s="307"/>
      <c r="AV19" s="308"/>
      <c r="AW19" s="308"/>
      <c r="AX19" s="308"/>
      <c r="AY19" s="308"/>
      <c r="AZ19" s="308"/>
      <c r="BA19" s="340"/>
      <c r="BH19" s="367"/>
      <c r="BI19" s="368"/>
      <c r="BJ19" s="369"/>
      <c r="BK19" s="369"/>
      <c r="BL19" s="369"/>
      <c r="BM19" s="369"/>
      <c r="BN19" s="369"/>
      <c r="BO19" s="369"/>
    </row>
    <row r="20" s="114" customFormat="1" spans="1:75">
      <c r="A20" s="152"/>
      <c r="B20" s="161"/>
      <c r="C20" s="162"/>
      <c r="D20" s="155"/>
      <c r="E20" s="155"/>
      <c r="F20" s="154"/>
      <c r="G20" s="156"/>
      <c r="H20" s="155"/>
      <c r="I20" s="162"/>
      <c r="J20" s="202"/>
      <c r="K20" s="203"/>
      <c r="L20" s="198"/>
      <c r="M20" s="162"/>
      <c r="N20" s="155"/>
      <c r="O20" s="155"/>
      <c r="P20" s="155"/>
      <c r="Q20" s="155"/>
      <c r="R20" s="155"/>
      <c r="T20" s="190"/>
      <c r="U20" s="190"/>
      <c r="V20" s="224"/>
      <c r="W20" s="228"/>
      <c r="X20" s="221"/>
      <c r="Y20" s="243"/>
      <c r="Z20" s="243"/>
      <c r="AA20" s="250"/>
      <c r="AB20" s="250"/>
      <c r="AC20" s="243"/>
      <c r="AD20" s="243"/>
      <c r="AE20" s="243"/>
      <c r="AF20" s="255"/>
      <c r="AG20" s="276"/>
      <c r="AH20" s="276"/>
      <c r="AI20" s="276"/>
      <c r="AJ20" s="276"/>
      <c r="AK20" s="276"/>
      <c r="AL20" s="253"/>
      <c r="AM20" s="277"/>
      <c r="AN20" s="278"/>
      <c r="AO20" s="278"/>
      <c r="AP20" s="309"/>
      <c r="AQ20" s="309"/>
      <c r="AR20" s="303"/>
      <c r="AS20" s="304"/>
      <c r="AT20" s="303"/>
      <c r="AU20" s="305"/>
      <c r="AV20" s="306"/>
      <c r="AW20" s="306"/>
      <c r="AX20" s="306"/>
      <c r="AY20" s="306"/>
      <c r="AZ20" s="306"/>
      <c r="BA20" s="337"/>
      <c r="BB20" s="338"/>
      <c r="BC20" s="339"/>
      <c r="BD20" s="339"/>
      <c r="BE20" s="371"/>
      <c r="BF20" s="362"/>
      <c r="BG20" s="363"/>
      <c r="BH20" s="364"/>
      <c r="BI20" s="338"/>
      <c r="BJ20" s="374"/>
      <c r="BK20" s="374"/>
      <c r="BL20" s="374"/>
      <c r="BM20" s="374"/>
      <c r="BN20" s="374"/>
      <c r="BO20" s="374"/>
      <c r="BP20" s="394"/>
      <c r="BQ20" s="395"/>
      <c r="BR20" s="396"/>
      <c r="BS20" s="396"/>
      <c r="BT20" s="396"/>
      <c r="BU20" s="396"/>
      <c r="BV20" s="408"/>
      <c r="BW20" s="408"/>
    </row>
    <row r="21" spans="2:67">
      <c r="B21" s="160"/>
      <c r="C21" s="158"/>
      <c r="D21" s="119"/>
      <c r="E21" s="119"/>
      <c r="F21" s="158"/>
      <c r="G21" s="159"/>
      <c r="H21" s="119"/>
      <c r="I21" s="179"/>
      <c r="J21" s="119"/>
      <c r="K21" s="158"/>
      <c r="L21" s="200"/>
      <c r="M21" s="179"/>
      <c r="N21" s="119"/>
      <c r="O21" s="119"/>
      <c r="P21" s="119"/>
      <c r="Q21" s="119"/>
      <c r="R21" s="119"/>
      <c r="V21" s="226"/>
      <c r="AC21" s="125"/>
      <c r="AD21" s="125"/>
      <c r="AE21" s="125"/>
      <c r="AF21" s="254"/>
      <c r="AG21" s="279"/>
      <c r="AH21" s="279"/>
      <c r="AI21" s="279"/>
      <c r="AJ21" s="279"/>
      <c r="AK21" s="279"/>
      <c r="AL21" s="280"/>
      <c r="AT21" s="134"/>
      <c r="AU21" s="307"/>
      <c r="AV21" s="308"/>
      <c r="AW21" s="308"/>
      <c r="AX21" s="308"/>
      <c r="AY21" s="308"/>
      <c r="AZ21" s="308"/>
      <c r="BA21" s="340"/>
      <c r="BH21" s="367"/>
      <c r="BI21" s="368"/>
      <c r="BJ21" s="369"/>
      <c r="BK21" s="369"/>
      <c r="BL21" s="369"/>
      <c r="BM21" s="369"/>
      <c r="BN21" s="369"/>
      <c r="BO21" s="369"/>
    </row>
    <row r="22" spans="2:67">
      <c r="B22" s="160"/>
      <c r="C22" s="158"/>
      <c r="D22" s="119"/>
      <c r="E22" s="119"/>
      <c r="F22" s="158"/>
      <c r="G22" s="159"/>
      <c r="H22" s="119"/>
      <c r="I22" s="179"/>
      <c r="J22" s="119"/>
      <c r="K22" s="158"/>
      <c r="L22" s="200"/>
      <c r="O22" s="119"/>
      <c r="P22" s="119"/>
      <c r="Q22" s="119"/>
      <c r="R22" s="119"/>
      <c r="S22" s="119"/>
      <c r="V22" s="226"/>
      <c r="Z22" s="126"/>
      <c r="AF22" s="254"/>
      <c r="AG22" s="279"/>
      <c r="AH22" s="279"/>
      <c r="AI22" s="279"/>
      <c r="AJ22" s="279"/>
      <c r="AK22" s="279"/>
      <c r="AL22" s="280"/>
      <c r="AT22" s="134"/>
      <c r="AU22" s="307"/>
      <c r="AV22" s="308"/>
      <c r="AW22" s="308"/>
      <c r="AX22" s="308"/>
      <c r="AY22" s="308"/>
      <c r="AZ22" s="308"/>
      <c r="BA22" s="340"/>
      <c r="BD22" s="142"/>
      <c r="BH22" s="367"/>
      <c r="BI22" s="368"/>
      <c r="BJ22" s="369"/>
      <c r="BK22" s="369"/>
      <c r="BL22" s="369"/>
      <c r="BM22" s="369"/>
      <c r="BN22" s="369"/>
      <c r="BO22" s="369"/>
    </row>
    <row r="23" spans="2:67">
      <c r="B23" s="163"/>
      <c r="C23" s="158"/>
      <c r="D23" s="119"/>
      <c r="E23" s="119"/>
      <c r="F23" s="158"/>
      <c r="G23" s="159"/>
      <c r="H23" s="119"/>
      <c r="I23" s="179"/>
      <c r="J23" s="119"/>
      <c r="K23" s="158"/>
      <c r="L23" s="200"/>
      <c r="M23" s="179"/>
      <c r="N23" s="119"/>
      <c r="O23" s="119"/>
      <c r="P23" s="119"/>
      <c r="Q23" s="119"/>
      <c r="R23" s="119"/>
      <c r="V23" s="226"/>
      <c r="AC23" s="125"/>
      <c r="AD23" s="125"/>
      <c r="AE23" s="125"/>
      <c r="AF23" s="254"/>
      <c r="AG23" s="279"/>
      <c r="AH23" s="279"/>
      <c r="AI23" s="279"/>
      <c r="AJ23" s="279"/>
      <c r="AK23" s="279"/>
      <c r="AL23" s="280"/>
      <c r="AT23" s="134"/>
      <c r="AU23" s="307"/>
      <c r="AV23" s="308"/>
      <c r="AW23" s="308"/>
      <c r="AX23" s="308"/>
      <c r="AY23" s="308"/>
      <c r="AZ23" s="308"/>
      <c r="BA23" s="340"/>
      <c r="BB23" s="343"/>
      <c r="BC23" s="344"/>
      <c r="BH23" s="367"/>
      <c r="BI23" s="375"/>
      <c r="BJ23" s="376"/>
      <c r="BK23" s="376"/>
      <c r="BL23" s="376"/>
      <c r="BM23" s="376"/>
      <c r="BN23" s="376"/>
      <c r="BO23" s="376"/>
    </row>
    <row r="24" ht="67.5" customHeight="1" spans="2:67">
      <c r="B24" s="160"/>
      <c r="C24" s="158"/>
      <c r="D24" s="119"/>
      <c r="E24" s="119"/>
      <c r="F24" s="158"/>
      <c r="G24" s="159"/>
      <c r="H24" s="119"/>
      <c r="I24" s="179"/>
      <c r="J24" s="119"/>
      <c r="K24" s="158"/>
      <c r="L24" s="200"/>
      <c r="M24" s="179"/>
      <c r="N24" s="119"/>
      <c r="O24" s="119"/>
      <c r="P24" s="119"/>
      <c r="Q24" s="119"/>
      <c r="R24" s="119"/>
      <c r="V24" s="226"/>
      <c r="AC24" s="125"/>
      <c r="AD24" s="125"/>
      <c r="AE24" s="125"/>
      <c r="AF24" s="254"/>
      <c r="AG24" s="279"/>
      <c r="AH24" s="279"/>
      <c r="AI24" s="279"/>
      <c r="AJ24" s="279"/>
      <c r="AK24" s="279"/>
      <c r="AL24" s="280"/>
      <c r="AT24" s="134"/>
      <c r="AU24" s="307"/>
      <c r="AV24" s="308"/>
      <c r="AW24" s="308"/>
      <c r="AX24" s="308"/>
      <c r="AY24" s="308"/>
      <c r="AZ24" s="308"/>
      <c r="BA24" s="340"/>
      <c r="BH24" s="367"/>
      <c r="BI24" s="368"/>
      <c r="BJ24" s="369"/>
      <c r="BK24" s="369"/>
      <c r="BL24" s="369"/>
      <c r="BM24" s="369"/>
      <c r="BN24" s="369"/>
      <c r="BO24" s="369"/>
    </row>
    <row r="25" spans="2:67">
      <c r="B25" s="160"/>
      <c r="C25" s="158"/>
      <c r="D25" s="119"/>
      <c r="E25" s="119"/>
      <c r="F25" s="158"/>
      <c r="G25" s="159"/>
      <c r="H25" s="119"/>
      <c r="I25" s="119"/>
      <c r="J25" s="119"/>
      <c r="K25" s="158"/>
      <c r="L25" s="200"/>
      <c r="M25" s="179"/>
      <c r="N25" s="204"/>
      <c r="O25" s="119"/>
      <c r="P25" s="119"/>
      <c r="Q25" s="119"/>
      <c r="R25" s="119"/>
      <c r="V25" s="226"/>
      <c r="Z25" s="126"/>
      <c r="AF25" s="254"/>
      <c r="AG25" s="279"/>
      <c r="AH25" s="279"/>
      <c r="AI25" s="279"/>
      <c r="AJ25" s="279"/>
      <c r="AK25" s="279"/>
      <c r="AL25" s="280"/>
      <c r="AT25" s="134"/>
      <c r="AU25" s="131"/>
      <c r="AV25" s="131"/>
      <c r="AW25" s="131"/>
      <c r="AX25" s="131"/>
      <c r="AY25" s="131"/>
      <c r="AZ25" s="131"/>
      <c r="BA25" s="131"/>
      <c r="BH25" s="367"/>
      <c r="BI25" s="368"/>
      <c r="BJ25" s="369"/>
      <c r="BK25" s="369"/>
      <c r="BL25" s="369"/>
      <c r="BM25" s="369"/>
      <c r="BN25" s="369"/>
      <c r="BO25" s="369"/>
    </row>
    <row r="26" s="115" customFormat="1" spans="1:75">
      <c r="A26" s="113"/>
      <c r="B26" s="164"/>
      <c r="F26" s="165"/>
      <c r="G26" s="166"/>
      <c r="H26" s="167"/>
      <c r="K26" s="165"/>
      <c r="L26" s="205"/>
      <c r="M26" s="167"/>
      <c r="T26" s="165"/>
      <c r="U26" s="165"/>
      <c r="V26" s="231"/>
      <c r="W26" s="232"/>
      <c r="X26" s="233"/>
      <c r="Y26" s="256"/>
      <c r="Z26" s="256"/>
      <c r="AA26" s="257"/>
      <c r="AB26" s="257"/>
      <c r="AC26" s="258"/>
      <c r="AD26" s="258"/>
      <c r="AE26" s="258"/>
      <c r="AF26" s="259"/>
      <c r="AG26" s="281"/>
      <c r="AH26" s="281"/>
      <c r="AI26" s="281"/>
      <c r="AJ26" s="281"/>
      <c r="AK26" s="281"/>
      <c r="AL26" s="282"/>
      <c r="AM26" s="283"/>
      <c r="AN26" s="284"/>
      <c r="AO26" s="284"/>
      <c r="AP26" s="310"/>
      <c r="AQ26" s="310"/>
      <c r="AR26" s="311"/>
      <c r="AS26" s="312"/>
      <c r="AT26" s="311"/>
      <c r="AU26" s="313"/>
      <c r="AV26" s="314"/>
      <c r="AW26" s="314"/>
      <c r="AX26" s="314"/>
      <c r="AY26" s="314"/>
      <c r="AZ26" s="314"/>
      <c r="BA26" s="345"/>
      <c r="BB26" s="343"/>
      <c r="BC26" s="344"/>
      <c r="BD26" s="344"/>
      <c r="BE26" s="377"/>
      <c r="BF26" s="378"/>
      <c r="BG26" s="379"/>
      <c r="BH26" s="380"/>
      <c r="BI26" s="375"/>
      <c r="BJ26" s="376"/>
      <c r="BK26" s="376"/>
      <c r="BL26" s="376"/>
      <c r="BM26" s="376"/>
      <c r="BN26" s="376"/>
      <c r="BO26" s="376"/>
      <c r="BP26" s="397"/>
      <c r="BQ26" s="398"/>
      <c r="BR26" s="399"/>
      <c r="BS26" s="399"/>
      <c r="BT26" s="399"/>
      <c r="BU26" s="399"/>
      <c r="BV26" s="409"/>
      <c r="BW26" s="409"/>
    </row>
    <row r="27" s="115" customFormat="1" ht="14.4" spans="1:75">
      <c r="A27" s="113"/>
      <c r="B27" s="168"/>
      <c r="C27" s="169"/>
      <c r="D27" s="170"/>
      <c r="E27" s="170"/>
      <c r="F27" s="171"/>
      <c r="G27" s="172"/>
      <c r="H27" s="173"/>
      <c r="I27" s="173"/>
      <c r="J27" s="170"/>
      <c r="K27" s="169"/>
      <c r="L27" s="206"/>
      <c r="M27" s="173"/>
      <c r="N27" s="207"/>
      <c r="O27" s="173"/>
      <c r="P27" s="173"/>
      <c r="Q27" s="173"/>
      <c r="R27" s="173"/>
      <c r="T27" s="165"/>
      <c r="U27" s="165"/>
      <c r="V27" s="231"/>
      <c r="W27" s="234"/>
      <c r="X27" s="233"/>
      <c r="Y27" s="256"/>
      <c r="Z27" s="256"/>
      <c r="AA27" s="257"/>
      <c r="AB27" s="257"/>
      <c r="AC27" s="258"/>
      <c r="AD27" s="258"/>
      <c r="AE27" s="258"/>
      <c r="AF27" s="259"/>
      <c r="AG27" s="281"/>
      <c r="AH27" s="281"/>
      <c r="AI27" s="281"/>
      <c r="AJ27" s="281"/>
      <c r="AK27" s="281"/>
      <c r="AL27" s="282"/>
      <c r="AM27" s="283"/>
      <c r="AN27" s="284"/>
      <c r="AO27" s="284"/>
      <c r="AP27" s="310"/>
      <c r="AQ27" s="310"/>
      <c r="AR27" s="311"/>
      <c r="AS27" s="312"/>
      <c r="AT27" s="311"/>
      <c r="AU27" s="283"/>
      <c r="AV27" s="283"/>
      <c r="AW27" s="283"/>
      <c r="AX27" s="283"/>
      <c r="AY27" s="283"/>
      <c r="AZ27" s="283"/>
      <c r="BA27" s="283"/>
      <c r="BB27" s="343"/>
      <c r="BC27" s="344"/>
      <c r="BD27" s="344"/>
      <c r="BE27" s="377"/>
      <c r="BF27" s="378"/>
      <c r="BG27" s="379"/>
      <c r="BH27" s="380"/>
      <c r="BI27" s="375"/>
      <c r="BJ27" s="376"/>
      <c r="BK27" s="376"/>
      <c r="BL27" s="376"/>
      <c r="BM27" s="376"/>
      <c r="BN27" s="376"/>
      <c r="BO27" s="376"/>
      <c r="BP27" s="397"/>
      <c r="BQ27" s="398"/>
      <c r="BR27" s="399"/>
      <c r="BS27" s="399"/>
      <c r="BT27" s="399"/>
      <c r="BU27" s="399"/>
      <c r="BV27" s="409"/>
      <c r="BW27" s="409"/>
    </row>
    <row r="28" s="116" customFormat="1" spans="1:75">
      <c r="A28" s="113"/>
      <c r="B28" s="174"/>
      <c r="C28" s="175"/>
      <c r="D28" s="176"/>
      <c r="E28" s="176"/>
      <c r="F28" s="177"/>
      <c r="G28" s="178"/>
      <c r="H28" s="176"/>
      <c r="J28" s="176"/>
      <c r="K28" s="175"/>
      <c r="L28" s="208"/>
      <c r="M28" s="176"/>
      <c r="N28" s="177"/>
      <c r="P28" s="176"/>
      <c r="S28" s="176"/>
      <c r="T28" s="177"/>
      <c r="U28" s="177"/>
      <c r="V28" s="222"/>
      <c r="W28" s="235"/>
      <c r="X28" s="223"/>
      <c r="Y28" s="260"/>
      <c r="Z28" s="261"/>
      <c r="AA28" s="261"/>
      <c r="AB28" s="261"/>
      <c r="AC28" s="262"/>
      <c r="AD28" s="262"/>
      <c r="AE28" s="262"/>
      <c r="AF28" s="263"/>
      <c r="AG28" s="285"/>
      <c r="AH28" s="285"/>
      <c r="AI28" s="285"/>
      <c r="AJ28" s="285"/>
      <c r="AK28" s="285"/>
      <c r="AL28" s="286"/>
      <c r="AM28" s="131"/>
      <c r="AN28" s="132"/>
      <c r="AO28" s="132"/>
      <c r="AP28" s="315"/>
      <c r="AQ28" s="315"/>
      <c r="AR28" s="134"/>
      <c r="AS28" s="316"/>
      <c r="AT28" s="317"/>
      <c r="AU28" s="307"/>
      <c r="AV28" s="318"/>
      <c r="AW28" s="318"/>
      <c r="AX28" s="318"/>
      <c r="AY28" s="318"/>
      <c r="AZ28" s="318"/>
      <c r="BA28" s="346"/>
      <c r="BB28" s="347"/>
      <c r="BC28" s="348"/>
      <c r="BD28" s="349"/>
      <c r="BE28" s="349"/>
      <c r="BF28" s="381"/>
      <c r="BG28" s="382"/>
      <c r="BH28" s="383"/>
      <c r="BI28" s="384"/>
      <c r="BJ28" s="385"/>
      <c r="BK28" s="385"/>
      <c r="BL28" s="385"/>
      <c r="BM28" s="385"/>
      <c r="BN28" s="385"/>
      <c r="BO28" s="385"/>
      <c r="BP28" s="400"/>
      <c r="BQ28" s="401"/>
      <c r="BR28" s="402"/>
      <c r="BS28" s="402"/>
      <c r="BT28" s="402"/>
      <c r="BU28" s="402"/>
      <c r="BV28" s="410"/>
      <c r="BW28" s="410"/>
    </row>
    <row r="29" spans="2:73">
      <c r="B29" s="179"/>
      <c r="C29" s="158"/>
      <c r="D29" s="119"/>
      <c r="E29" s="119"/>
      <c r="F29" s="158"/>
      <c r="G29" s="159"/>
      <c r="H29" s="179"/>
      <c r="I29" s="119"/>
      <c r="J29" s="179"/>
      <c r="K29" s="158"/>
      <c r="L29" s="200"/>
      <c r="M29" s="179"/>
      <c r="N29" s="119"/>
      <c r="O29" s="119"/>
      <c r="P29" s="179"/>
      <c r="Q29" s="179"/>
      <c r="R29" s="119"/>
      <c r="S29" s="119"/>
      <c r="T29" s="179"/>
      <c r="U29" s="179"/>
      <c r="V29" s="222"/>
      <c r="W29" s="236"/>
      <c r="X29" s="125"/>
      <c r="Y29" s="264"/>
      <c r="Z29" s="264"/>
      <c r="AA29" s="264"/>
      <c r="AB29" s="264"/>
      <c r="AC29" s="264"/>
      <c r="AD29" s="264"/>
      <c r="AE29" s="264"/>
      <c r="AF29" s="254"/>
      <c r="AG29" s="279"/>
      <c r="AH29" s="279"/>
      <c r="AI29" s="279"/>
      <c r="AJ29" s="279"/>
      <c r="AK29" s="279"/>
      <c r="AL29" s="280"/>
      <c r="AP29" s="319"/>
      <c r="AQ29" s="319"/>
      <c r="AR29" s="320"/>
      <c r="AS29" s="321"/>
      <c r="AT29" s="317"/>
      <c r="AU29" s="307"/>
      <c r="AV29" s="322"/>
      <c r="AW29" s="322"/>
      <c r="AX29" s="322"/>
      <c r="AY29" s="322"/>
      <c r="AZ29" s="322"/>
      <c r="BA29" s="350"/>
      <c r="BB29" s="338"/>
      <c r="BC29" s="344"/>
      <c r="BD29" s="351"/>
      <c r="BE29" s="386"/>
      <c r="BF29" s="351"/>
      <c r="BG29" s="351"/>
      <c r="BH29" s="141"/>
      <c r="BI29" s="338"/>
      <c r="BJ29" s="351"/>
      <c r="BK29" s="351"/>
      <c r="BL29" s="351"/>
      <c r="BM29" s="351"/>
      <c r="BN29" s="351"/>
      <c r="BO29" s="141"/>
      <c r="BP29" s="403"/>
      <c r="BQ29" s="149"/>
      <c r="BU29" s="150"/>
    </row>
    <row r="30" s="117" customFormat="1" spans="1:75">
      <c r="A30" s="113"/>
      <c r="B30" s="180"/>
      <c r="C30" s="181"/>
      <c r="D30" s="119"/>
      <c r="E30" s="119"/>
      <c r="F30" s="182"/>
      <c r="G30" s="183"/>
      <c r="K30" s="181"/>
      <c r="L30" s="209"/>
      <c r="M30" s="181"/>
      <c r="S30" s="181"/>
      <c r="T30" s="181"/>
      <c r="V30" s="222"/>
      <c r="W30" s="236"/>
      <c r="X30" s="237"/>
      <c r="Y30" s="237"/>
      <c r="Z30" s="265"/>
      <c r="AA30" s="265"/>
      <c r="AB30" s="237"/>
      <c r="AC30" s="237"/>
      <c r="AD30" s="237"/>
      <c r="AE30" s="125"/>
      <c r="AF30" s="266"/>
      <c r="AG30" s="287"/>
      <c r="AH30" s="287"/>
      <c r="AI30" s="287"/>
      <c r="AJ30" s="287"/>
      <c r="AK30" s="287"/>
      <c r="AL30" s="288"/>
      <c r="AM30" s="131"/>
      <c r="AN30" s="132"/>
      <c r="AO30" s="132"/>
      <c r="AP30" s="323"/>
      <c r="AQ30" s="323"/>
      <c r="AR30" s="320"/>
      <c r="AS30" s="324"/>
      <c r="AT30" s="325"/>
      <c r="AU30" s="132"/>
      <c r="AV30" s="326"/>
      <c r="AW30" s="326"/>
      <c r="AX30" s="326"/>
      <c r="AY30" s="326"/>
      <c r="AZ30" s="326"/>
      <c r="BA30" s="352"/>
      <c r="BB30" s="140"/>
      <c r="BC30" s="353"/>
      <c r="BD30" s="354"/>
      <c r="BE30" s="387"/>
      <c r="BF30" s="388"/>
      <c r="BG30" s="353"/>
      <c r="BH30" s="389"/>
      <c r="BI30" s="389"/>
      <c r="BJ30" s="390"/>
      <c r="BK30" s="390"/>
      <c r="BL30" s="390"/>
      <c r="BM30" s="390"/>
      <c r="BN30" s="390"/>
      <c r="BO30" s="390"/>
      <c r="BP30" s="404"/>
      <c r="BQ30" s="405"/>
      <c r="BR30" s="405"/>
      <c r="BS30" s="405"/>
      <c r="BT30" s="405"/>
      <c r="BU30" s="411"/>
      <c r="BV30" s="411"/>
      <c r="BW30" s="411"/>
    </row>
    <row r="31" spans="3:67">
      <c r="C31" s="122"/>
      <c r="D31" s="119"/>
      <c r="E31" s="119"/>
      <c r="F31" s="122"/>
      <c r="G31" s="184"/>
      <c r="H31" s="117"/>
      <c r="I31" s="117"/>
      <c r="K31" s="122"/>
      <c r="L31" s="200"/>
      <c r="N31" s="117"/>
      <c r="V31" s="222"/>
      <c r="W31" s="236"/>
      <c r="X31" s="233"/>
      <c r="Y31" s="256"/>
      <c r="Z31" s="256"/>
      <c r="AA31" s="257"/>
      <c r="AB31" s="257"/>
      <c r="AC31" s="258"/>
      <c r="AD31" s="258"/>
      <c r="AE31" s="258"/>
      <c r="AF31" s="259"/>
      <c r="AG31" s="281"/>
      <c r="AH31" s="281"/>
      <c r="AI31" s="281"/>
      <c r="AJ31" s="281"/>
      <c r="AK31" s="281"/>
      <c r="AL31" s="282"/>
      <c r="AT31" s="134"/>
      <c r="AU31" s="307"/>
      <c r="AV31" s="308"/>
      <c r="AW31" s="308"/>
      <c r="AX31" s="308"/>
      <c r="AY31" s="308"/>
      <c r="AZ31" s="308"/>
      <c r="BA31" s="340"/>
      <c r="BH31" s="141"/>
      <c r="BI31" s="368"/>
      <c r="BJ31" s="369"/>
      <c r="BK31" s="369"/>
      <c r="BL31" s="369"/>
      <c r="BM31" s="369"/>
      <c r="BN31" s="369"/>
      <c r="BO31" s="369"/>
    </row>
    <row r="32" s="118" customFormat="1" spans="1:73">
      <c r="A32" s="152"/>
      <c r="B32" s="161"/>
      <c r="C32" s="185"/>
      <c r="G32" s="186"/>
      <c r="H32" s="187"/>
      <c r="I32" s="187"/>
      <c r="L32" s="198"/>
      <c r="M32" s="185"/>
      <c r="N32" s="185"/>
      <c r="T32" s="185"/>
      <c r="U32" s="185"/>
      <c r="V32" s="238"/>
      <c r="W32" s="239"/>
      <c r="X32" s="240"/>
      <c r="AA32" s="185"/>
      <c r="AB32" s="185"/>
      <c r="AF32" s="267"/>
      <c r="AG32" s="289"/>
      <c r="AH32" s="289"/>
      <c r="AI32" s="289"/>
      <c r="AJ32" s="289"/>
      <c r="AK32" s="289"/>
      <c r="AL32" s="290"/>
      <c r="AM32" s="240"/>
      <c r="AP32" s="185"/>
      <c r="AQ32" s="185"/>
      <c r="AR32" s="327"/>
      <c r="AS32" s="328"/>
      <c r="AT32" s="327"/>
      <c r="AU32" s="267"/>
      <c r="AV32" s="289"/>
      <c r="AW32" s="289"/>
      <c r="AX32" s="289"/>
      <c r="AY32" s="289"/>
      <c r="AZ32" s="289"/>
      <c r="BA32" s="290"/>
      <c r="BB32" s="240"/>
      <c r="BE32" s="185"/>
      <c r="BF32" s="391"/>
      <c r="BG32" s="328"/>
      <c r="BI32" s="267"/>
      <c r="BJ32" s="290"/>
      <c r="BK32" s="290"/>
      <c r="BL32" s="290"/>
      <c r="BM32" s="290"/>
      <c r="BN32" s="290"/>
      <c r="BO32" s="290"/>
      <c r="BP32" s="406"/>
      <c r="BQ32" s="407"/>
      <c r="BR32" s="185"/>
      <c r="BS32" s="185"/>
      <c r="BT32" s="185"/>
      <c r="BU32" s="185"/>
    </row>
    <row r="33" spans="2:67">
      <c r="B33" s="160"/>
      <c r="C33" s="122"/>
      <c r="F33" s="188"/>
      <c r="G33" s="184"/>
      <c r="H33" s="122"/>
      <c r="J33" s="210"/>
      <c r="K33" s="193"/>
      <c r="L33" s="200"/>
      <c r="M33" s="211"/>
      <c r="AC33" s="125"/>
      <c r="AD33" s="125"/>
      <c r="AE33" s="125"/>
      <c r="AF33" s="254"/>
      <c r="AG33" s="279"/>
      <c r="AH33" s="279"/>
      <c r="AI33" s="279"/>
      <c r="AJ33" s="279"/>
      <c r="AK33" s="279"/>
      <c r="AL33" s="280"/>
      <c r="AT33" s="134"/>
      <c r="AU33" s="307"/>
      <c r="AV33" s="308"/>
      <c r="AW33" s="308"/>
      <c r="AX33" s="308"/>
      <c r="AY33" s="308"/>
      <c r="AZ33" s="308"/>
      <c r="BA33" s="340"/>
      <c r="BH33" s="141"/>
      <c r="BI33" s="368"/>
      <c r="BJ33" s="369"/>
      <c r="BK33" s="369"/>
      <c r="BL33" s="369"/>
      <c r="BM33" s="369"/>
      <c r="BN33" s="369"/>
      <c r="BO33" s="369"/>
    </row>
    <row r="34" spans="3:67">
      <c r="C34" s="122"/>
      <c r="F34" s="122"/>
      <c r="G34" s="189"/>
      <c r="H34" s="122"/>
      <c r="J34" s="211"/>
      <c r="K34" s="122"/>
      <c r="L34" s="200"/>
      <c r="AC34" s="125"/>
      <c r="AD34" s="125"/>
      <c r="AE34" s="125"/>
      <c r="AF34" s="254"/>
      <c r="AG34" s="279"/>
      <c r="AH34" s="279"/>
      <c r="AI34" s="279"/>
      <c r="AJ34" s="279"/>
      <c r="AK34" s="279"/>
      <c r="AL34" s="280"/>
      <c r="AR34" s="329"/>
      <c r="AT34" s="134"/>
      <c r="AU34" s="307"/>
      <c r="AV34" s="308"/>
      <c r="AW34" s="308"/>
      <c r="AX34" s="308"/>
      <c r="AY34" s="308"/>
      <c r="AZ34" s="308"/>
      <c r="BA34" s="340"/>
      <c r="BH34" s="141"/>
      <c r="BI34" s="368"/>
      <c r="BJ34" s="369"/>
      <c r="BK34" s="369"/>
      <c r="BL34" s="369"/>
      <c r="BM34" s="369"/>
      <c r="BN34" s="369"/>
      <c r="BO34" s="369"/>
    </row>
    <row r="35" s="114" customFormat="1" spans="1:75">
      <c r="A35" s="152"/>
      <c r="B35" s="161"/>
      <c r="C35" s="190"/>
      <c r="F35" s="190"/>
      <c r="G35" s="191"/>
      <c r="H35" s="190"/>
      <c r="K35" s="190"/>
      <c r="L35" s="198"/>
      <c r="M35" s="190"/>
      <c r="N35" s="190"/>
      <c r="T35" s="190"/>
      <c r="U35" s="190"/>
      <c r="W35" s="228"/>
      <c r="X35" s="221"/>
      <c r="Y35" s="243"/>
      <c r="Z35" s="243"/>
      <c r="AA35" s="250"/>
      <c r="AB35" s="250"/>
      <c r="AC35" s="252"/>
      <c r="AD35" s="243"/>
      <c r="AE35" s="243"/>
      <c r="AF35" s="255"/>
      <c r="AG35" s="276"/>
      <c r="AH35" s="276"/>
      <c r="AI35" s="276"/>
      <c r="AJ35" s="276"/>
      <c r="AK35" s="276"/>
      <c r="AL35" s="253"/>
      <c r="AM35" s="277"/>
      <c r="AN35" s="278"/>
      <c r="AO35" s="278"/>
      <c r="AP35" s="309"/>
      <c r="AQ35" s="309"/>
      <c r="AR35" s="303"/>
      <c r="AS35" s="304"/>
      <c r="AT35" s="303"/>
      <c r="AU35" s="305"/>
      <c r="AV35" s="306"/>
      <c r="AW35" s="306"/>
      <c r="AX35" s="306"/>
      <c r="AY35" s="306"/>
      <c r="AZ35" s="306"/>
      <c r="BA35" s="337"/>
      <c r="BB35" s="338"/>
      <c r="BC35" s="339"/>
      <c r="BD35" s="339"/>
      <c r="BE35" s="371"/>
      <c r="BF35" s="362"/>
      <c r="BG35" s="363"/>
      <c r="BH35" s="339"/>
      <c r="BI35" s="365"/>
      <c r="BJ35" s="372"/>
      <c r="BK35" s="372"/>
      <c r="BL35" s="372"/>
      <c r="BM35" s="372"/>
      <c r="BN35" s="372"/>
      <c r="BO35" s="372"/>
      <c r="BP35" s="394"/>
      <c r="BQ35" s="395"/>
      <c r="BR35" s="396"/>
      <c r="BS35" s="396"/>
      <c r="BT35" s="396"/>
      <c r="BU35" s="396"/>
      <c r="BV35" s="408"/>
      <c r="BW35" s="408"/>
    </row>
    <row r="36" spans="2:67">
      <c r="B36" s="174"/>
      <c r="C36" s="177"/>
      <c r="D36" s="116"/>
      <c r="E36" s="116"/>
      <c r="F36" s="177"/>
      <c r="G36" s="192"/>
      <c r="H36" s="177"/>
      <c r="I36" s="116"/>
      <c r="J36" s="212"/>
      <c r="K36" s="188"/>
      <c r="L36" s="208"/>
      <c r="M36" s="212"/>
      <c r="N36" s="177"/>
      <c r="O36" s="213"/>
      <c r="P36" s="116"/>
      <c r="Q36" s="116"/>
      <c r="R36" s="116"/>
      <c r="S36" s="116"/>
      <c r="T36" s="177"/>
      <c r="U36" s="177"/>
      <c r="V36" s="116"/>
      <c r="W36" s="241"/>
      <c r="X36" s="223"/>
      <c r="Y36" s="260"/>
      <c r="Z36" s="260"/>
      <c r="AA36" s="261"/>
      <c r="AB36" s="261"/>
      <c r="AC36" s="260"/>
      <c r="AD36" s="260"/>
      <c r="AE36" s="260"/>
      <c r="AF36" s="263"/>
      <c r="AG36" s="285"/>
      <c r="AH36" s="285"/>
      <c r="AI36" s="285"/>
      <c r="AJ36" s="285"/>
      <c r="AK36" s="285"/>
      <c r="AL36" s="286"/>
      <c r="AM36" s="291"/>
      <c r="AN36" s="292"/>
      <c r="AO36" s="292"/>
      <c r="AP36" s="315"/>
      <c r="AQ36" s="315"/>
      <c r="AR36" s="317"/>
      <c r="AS36" s="316"/>
      <c r="AT36" s="317"/>
      <c r="AU36" s="330"/>
      <c r="AV36" s="331"/>
      <c r="AW36" s="331"/>
      <c r="AX36" s="331"/>
      <c r="AY36" s="331"/>
      <c r="AZ36" s="331"/>
      <c r="BA36" s="346"/>
      <c r="BH36" s="141"/>
      <c r="BI36" s="368"/>
      <c r="BJ36" s="369"/>
      <c r="BK36" s="369"/>
      <c r="BL36" s="369"/>
      <c r="BM36" s="369"/>
      <c r="BN36" s="369"/>
      <c r="BO36" s="369"/>
    </row>
    <row r="37" spans="2:67">
      <c r="B37" s="163"/>
      <c r="C37" s="122"/>
      <c r="F37" s="193"/>
      <c r="G37" s="189"/>
      <c r="H37" s="122"/>
      <c r="J37" s="214"/>
      <c r="K37" s="122"/>
      <c r="L37" s="200"/>
      <c r="M37" s="210"/>
      <c r="O37" s="119"/>
      <c r="W37" s="241"/>
      <c r="X37" s="125"/>
      <c r="AC37" s="125"/>
      <c r="AD37" s="125"/>
      <c r="AE37" s="125"/>
      <c r="AF37" s="125"/>
      <c r="AG37" s="125"/>
      <c r="AH37" s="125"/>
      <c r="AI37" s="125"/>
      <c r="AJ37" s="125"/>
      <c r="AK37" s="125"/>
      <c r="AL37" s="125"/>
      <c r="AM37" s="132"/>
      <c r="AT37" s="134"/>
      <c r="AU37" s="132"/>
      <c r="AV37" s="326"/>
      <c r="AW37" s="326"/>
      <c r="AX37" s="326"/>
      <c r="AY37" s="326"/>
      <c r="AZ37" s="326"/>
      <c r="BA37" s="352"/>
      <c r="BB37" s="355"/>
      <c r="BH37" s="141"/>
      <c r="BI37" s="368"/>
      <c r="BJ37" s="369"/>
      <c r="BK37" s="369"/>
      <c r="BL37" s="369"/>
      <c r="BM37" s="369"/>
      <c r="BN37" s="369"/>
      <c r="BO37" s="369"/>
    </row>
    <row r="38" spans="2:67">
      <c r="B38" s="160"/>
      <c r="C38" s="193"/>
      <c r="F38" s="193"/>
      <c r="G38" s="189"/>
      <c r="H38" s="122"/>
      <c r="J38" s="210"/>
      <c r="K38" s="193"/>
      <c r="L38" s="200"/>
      <c r="M38" s="210"/>
      <c r="O38" s="119"/>
      <c r="W38" s="241"/>
      <c r="X38" s="125"/>
      <c r="AC38" s="125"/>
      <c r="AD38" s="125"/>
      <c r="AE38" s="125"/>
      <c r="AF38" s="125"/>
      <c r="AG38" s="125"/>
      <c r="AH38" s="125"/>
      <c r="AI38" s="125"/>
      <c r="AJ38" s="125"/>
      <c r="AK38" s="125"/>
      <c r="AL38" s="125"/>
      <c r="AM38" s="132"/>
      <c r="AT38" s="134"/>
      <c r="AU38" s="132"/>
      <c r="AV38" s="326"/>
      <c r="AW38" s="326"/>
      <c r="AX38" s="326"/>
      <c r="AY38" s="326"/>
      <c r="AZ38" s="326"/>
      <c r="BA38" s="352"/>
      <c r="BB38" s="355"/>
      <c r="BH38" s="141"/>
      <c r="BI38" s="368"/>
      <c r="BJ38" s="369"/>
      <c r="BK38" s="369"/>
      <c r="BL38" s="369"/>
      <c r="BM38" s="369"/>
      <c r="BN38" s="369"/>
      <c r="BO38" s="369"/>
    </row>
    <row r="39" spans="2:67">
      <c r="B39" s="194"/>
      <c r="C39" s="122"/>
      <c r="F39" s="122"/>
      <c r="G39" s="189"/>
      <c r="H39" s="122"/>
      <c r="K39" s="122"/>
      <c r="L39" s="200"/>
      <c r="W39" s="241"/>
      <c r="AC39" s="125"/>
      <c r="AD39" s="125"/>
      <c r="AE39" s="125"/>
      <c r="AF39" s="254"/>
      <c r="AG39" s="279"/>
      <c r="AH39" s="279"/>
      <c r="AI39" s="279"/>
      <c r="AJ39" s="279"/>
      <c r="AK39" s="279"/>
      <c r="AL39" s="280"/>
      <c r="AT39" s="134"/>
      <c r="AU39" s="132"/>
      <c r="AV39" s="326"/>
      <c r="AW39" s="326"/>
      <c r="AX39" s="326"/>
      <c r="AY39" s="326"/>
      <c r="AZ39" s="326"/>
      <c r="BA39" s="352"/>
      <c r="BH39" s="141"/>
      <c r="BI39" s="368"/>
      <c r="BJ39" s="369"/>
      <c r="BK39" s="369"/>
      <c r="BL39" s="369"/>
      <c r="BM39" s="369"/>
      <c r="BN39" s="369"/>
      <c r="BO39" s="369"/>
    </row>
    <row r="40" s="114" customFormat="1" ht="14.4" spans="1:75">
      <c r="A40" s="152"/>
      <c r="B40" s="195"/>
      <c r="C40" s="190"/>
      <c r="F40" s="196"/>
      <c r="G40" s="191"/>
      <c r="H40" s="190"/>
      <c r="K40" s="190"/>
      <c r="L40" s="198"/>
      <c r="M40" s="190"/>
      <c r="N40" s="190"/>
      <c r="T40" s="190"/>
      <c r="U40" s="190"/>
      <c r="W40" s="242"/>
      <c r="X40" s="243"/>
      <c r="Y40" s="243"/>
      <c r="Z40" s="243"/>
      <c r="AA40" s="250"/>
      <c r="AB40" s="250"/>
      <c r="AC40" s="243"/>
      <c r="AD40" s="243"/>
      <c r="AE40" s="243"/>
      <c r="AF40" s="243"/>
      <c r="AG40" s="293"/>
      <c r="AH40" s="293"/>
      <c r="AI40" s="293"/>
      <c r="AJ40" s="293"/>
      <c r="AK40" s="293"/>
      <c r="AL40" s="294"/>
      <c r="AM40" s="277"/>
      <c r="AN40" s="278"/>
      <c r="AO40" s="278"/>
      <c r="AP40" s="309"/>
      <c r="AQ40" s="309"/>
      <c r="AR40" s="327"/>
      <c r="AS40" s="304"/>
      <c r="AT40" s="303"/>
      <c r="AU40" s="278"/>
      <c r="AV40" s="278"/>
      <c r="AW40" s="278"/>
      <c r="AX40" s="278"/>
      <c r="AY40" s="278"/>
      <c r="AZ40" s="278"/>
      <c r="BA40" s="278"/>
      <c r="BB40" s="338"/>
      <c r="BC40" s="339"/>
      <c r="BD40" s="339"/>
      <c r="BE40" s="371"/>
      <c r="BF40" s="362"/>
      <c r="BG40" s="363"/>
      <c r="BH40" s="339"/>
      <c r="BI40" s="365"/>
      <c r="BJ40" s="372"/>
      <c r="BK40" s="372"/>
      <c r="BL40" s="372"/>
      <c r="BM40" s="372"/>
      <c r="BN40" s="372"/>
      <c r="BO40" s="372"/>
      <c r="BP40" s="394"/>
      <c r="BQ40" s="395"/>
      <c r="BR40" s="396"/>
      <c r="BS40" s="396"/>
      <c r="BT40" s="396"/>
      <c r="BU40" s="396"/>
      <c r="BV40" s="408"/>
      <c r="BW40" s="408"/>
    </row>
    <row r="41" spans="2:67">
      <c r="B41" s="163"/>
      <c r="C41" s="122"/>
      <c r="F41" s="122"/>
      <c r="G41" s="189"/>
      <c r="H41" s="122"/>
      <c r="K41" s="122"/>
      <c r="L41" s="200"/>
      <c r="W41" s="241"/>
      <c r="X41" s="125"/>
      <c r="AC41" s="125"/>
      <c r="AD41" s="125"/>
      <c r="AE41" s="125"/>
      <c r="AF41" s="254"/>
      <c r="AG41" s="279"/>
      <c r="AH41" s="279"/>
      <c r="AI41" s="279"/>
      <c r="AJ41" s="279"/>
      <c r="AK41" s="279"/>
      <c r="AL41" s="280"/>
      <c r="AT41" s="134"/>
      <c r="AU41" s="132"/>
      <c r="AV41" s="326"/>
      <c r="AW41" s="326"/>
      <c r="AX41" s="326"/>
      <c r="AY41" s="326"/>
      <c r="AZ41" s="326"/>
      <c r="BA41" s="352"/>
      <c r="BH41" s="141"/>
      <c r="BI41" s="368"/>
      <c r="BJ41" s="369"/>
      <c r="BK41" s="369"/>
      <c r="BL41" s="369"/>
      <c r="BM41" s="369"/>
      <c r="BN41" s="369"/>
      <c r="BO41" s="369"/>
    </row>
    <row r="42" spans="2:67">
      <c r="B42" s="163"/>
      <c r="C42" s="122"/>
      <c r="F42" s="122"/>
      <c r="G42" s="189"/>
      <c r="H42" s="122"/>
      <c r="K42" s="122"/>
      <c r="L42" s="208"/>
      <c r="W42" s="241"/>
      <c r="X42" s="125"/>
      <c r="AC42" s="125"/>
      <c r="AD42" s="125"/>
      <c r="AE42" s="125"/>
      <c r="AF42" s="254"/>
      <c r="AG42" s="279"/>
      <c r="AH42" s="279"/>
      <c r="AI42" s="279"/>
      <c r="AJ42" s="279"/>
      <c r="AK42" s="279"/>
      <c r="AL42" s="280"/>
      <c r="AT42" s="134"/>
      <c r="AU42" s="132"/>
      <c r="AV42" s="326"/>
      <c r="AW42" s="326"/>
      <c r="AX42" s="326"/>
      <c r="AY42" s="326"/>
      <c r="AZ42" s="326"/>
      <c r="BA42" s="352"/>
      <c r="BH42" s="141"/>
      <c r="BI42" s="368"/>
      <c r="BJ42" s="369"/>
      <c r="BK42" s="369"/>
      <c r="BL42" s="369"/>
      <c r="BM42" s="369"/>
      <c r="BN42" s="369"/>
      <c r="BO42" s="369"/>
    </row>
    <row r="43" spans="2:67">
      <c r="B43" s="163"/>
      <c r="C43" s="122"/>
      <c r="F43" s="122"/>
      <c r="G43" s="189"/>
      <c r="H43" s="122"/>
      <c r="K43" s="122"/>
      <c r="L43" s="208"/>
      <c r="O43" s="215"/>
      <c r="W43" s="241"/>
      <c r="X43" s="125"/>
      <c r="AC43" s="125"/>
      <c r="AD43" s="125"/>
      <c r="AE43" s="125"/>
      <c r="AF43" s="254"/>
      <c r="AG43" s="279"/>
      <c r="AH43" s="279"/>
      <c r="AI43" s="279"/>
      <c r="AJ43" s="279"/>
      <c r="AK43" s="279"/>
      <c r="AL43" s="280"/>
      <c r="AT43" s="134"/>
      <c r="AU43" s="132"/>
      <c r="AV43" s="322"/>
      <c r="AW43" s="322"/>
      <c r="AX43" s="322"/>
      <c r="AY43" s="322"/>
      <c r="AZ43" s="322"/>
      <c r="BA43" s="307"/>
      <c r="BD43" s="133"/>
      <c r="BE43" s="133"/>
      <c r="BH43" s="141"/>
      <c r="BI43" s="368"/>
      <c r="BJ43" s="369"/>
      <c r="BK43" s="369"/>
      <c r="BL43" s="369"/>
      <c r="BM43" s="369"/>
      <c r="BN43" s="369"/>
      <c r="BO43" s="369"/>
    </row>
    <row r="44" spans="3:67">
      <c r="C44" s="122"/>
      <c r="F44" s="122"/>
      <c r="G44" s="189"/>
      <c r="H44" s="122"/>
      <c r="K44" s="122"/>
      <c r="L44" s="214"/>
      <c r="M44" s="210"/>
      <c r="W44" s="241"/>
      <c r="X44" s="125"/>
      <c r="AC44" s="268"/>
      <c r="AD44" s="268"/>
      <c r="AE44" s="268"/>
      <c r="AF44" s="254"/>
      <c r="AG44" s="254"/>
      <c r="AH44" s="254"/>
      <c r="AI44" s="254"/>
      <c r="AJ44" s="254"/>
      <c r="AK44" s="254"/>
      <c r="AL44" s="254"/>
      <c r="AT44" s="132"/>
      <c r="AU44" s="132"/>
      <c r="AV44" s="322"/>
      <c r="AW44" s="322"/>
      <c r="AX44" s="322"/>
      <c r="AY44" s="322"/>
      <c r="AZ44" s="322"/>
      <c r="BA44" s="307"/>
      <c r="BH44" s="141"/>
      <c r="BI44" s="368"/>
      <c r="BJ44" s="369"/>
      <c r="BK44" s="369"/>
      <c r="BL44" s="369"/>
      <c r="BM44" s="369"/>
      <c r="BN44" s="369"/>
      <c r="BO44" s="369"/>
    </row>
    <row r="45" spans="3:67">
      <c r="C45" s="122"/>
      <c r="G45" s="189"/>
      <c r="H45" s="122"/>
      <c r="AC45" s="125"/>
      <c r="AD45" s="269"/>
      <c r="AE45" s="125"/>
      <c r="AF45" s="254"/>
      <c r="AG45" s="279"/>
      <c r="AH45" s="279"/>
      <c r="AI45" s="279"/>
      <c r="AJ45" s="279"/>
      <c r="AK45" s="279"/>
      <c r="AL45" s="280"/>
      <c r="AT45" s="132"/>
      <c r="AU45" s="307"/>
      <c r="AV45" s="308"/>
      <c r="AW45" s="308"/>
      <c r="AX45" s="308"/>
      <c r="AY45" s="308"/>
      <c r="AZ45" s="308"/>
      <c r="BA45" s="340"/>
      <c r="BH45" s="141"/>
      <c r="BI45" s="368"/>
      <c r="BJ45" s="369"/>
      <c r="BK45" s="369"/>
      <c r="BL45" s="369"/>
      <c r="BM45" s="369"/>
      <c r="BN45" s="369"/>
      <c r="BO45" s="369"/>
    </row>
    <row r="46" spans="3:67">
      <c r="C46" s="122"/>
      <c r="G46" s="189"/>
      <c r="H46" s="122"/>
      <c r="AC46" s="125"/>
      <c r="AD46" s="125"/>
      <c r="AE46" s="125"/>
      <c r="AF46" s="254"/>
      <c r="AG46" s="279"/>
      <c r="AH46" s="279"/>
      <c r="AI46" s="279"/>
      <c r="AJ46" s="279"/>
      <c r="AK46" s="279"/>
      <c r="AL46" s="280"/>
      <c r="AT46" s="132"/>
      <c r="AU46" s="307"/>
      <c r="AV46" s="308"/>
      <c r="AW46" s="308"/>
      <c r="AX46" s="308"/>
      <c r="AY46" s="308"/>
      <c r="AZ46" s="308"/>
      <c r="BA46" s="340"/>
      <c r="BH46" s="141"/>
      <c r="BI46" s="368"/>
      <c r="BJ46" s="369"/>
      <c r="BK46" s="369"/>
      <c r="BL46" s="369"/>
      <c r="BM46" s="369"/>
      <c r="BN46" s="369"/>
      <c r="BO46" s="369"/>
    </row>
    <row r="47" spans="3:67">
      <c r="C47" s="122"/>
      <c r="G47" s="189"/>
      <c r="H47" s="122"/>
      <c r="AC47" s="125"/>
      <c r="AD47" s="125"/>
      <c r="AE47" s="125"/>
      <c r="AF47" s="254"/>
      <c r="AG47" s="279"/>
      <c r="AH47" s="279"/>
      <c r="AI47" s="279"/>
      <c r="AJ47" s="279"/>
      <c r="AK47" s="279"/>
      <c r="AL47" s="280"/>
      <c r="AT47" s="132"/>
      <c r="AU47" s="307"/>
      <c r="AV47" s="308"/>
      <c r="AW47" s="308"/>
      <c r="AX47" s="308"/>
      <c r="AY47" s="308"/>
      <c r="AZ47" s="308"/>
      <c r="BA47" s="340"/>
      <c r="BH47" s="141"/>
      <c r="BI47" s="368"/>
      <c r="BJ47" s="369"/>
      <c r="BK47" s="369"/>
      <c r="BL47" s="369"/>
      <c r="BM47" s="369"/>
      <c r="BN47" s="369"/>
      <c r="BO47" s="369"/>
    </row>
    <row r="48" spans="3:67">
      <c r="C48" s="122"/>
      <c r="G48" s="189"/>
      <c r="H48" s="122"/>
      <c r="AC48" s="125"/>
      <c r="AD48" s="125"/>
      <c r="AE48" s="125"/>
      <c r="AF48" s="254"/>
      <c r="AG48" s="279"/>
      <c r="AH48" s="279"/>
      <c r="AI48" s="279"/>
      <c r="AJ48" s="279"/>
      <c r="AK48" s="279"/>
      <c r="AL48" s="280"/>
      <c r="AT48" s="132"/>
      <c r="AU48" s="307"/>
      <c r="AV48" s="308"/>
      <c r="AW48" s="308"/>
      <c r="AX48" s="308"/>
      <c r="AY48" s="308"/>
      <c r="AZ48" s="308"/>
      <c r="BA48" s="340"/>
      <c r="BH48" s="141"/>
      <c r="BI48" s="368"/>
      <c r="BJ48" s="369"/>
      <c r="BK48" s="369"/>
      <c r="BL48" s="369"/>
      <c r="BM48" s="369"/>
      <c r="BN48" s="369"/>
      <c r="BO48" s="369"/>
    </row>
    <row r="49" spans="3:67">
      <c r="C49" s="122"/>
      <c r="G49" s="189"/>
      <c r="H49" s="122"/>
      <c r="AC49" s="125"/>
      <c r="AD49" s="125"/>
      <c r="AE49" s="125"/>
      <c r="AF49" s="254"/>
      <c r="AG49" s="279"/>
      <c r="AH49" s="279"/>
      <c r="AI49" s="279"/>
      <c r="AJ49" s="279"/>
      <c r="AK49" s="279"/>
      <c r="AL49" s="280"/>
      <c r="AT49" s="132"/>
      <c r="AU49" s="307"/>
      <c r="AV49" s="308"/>
      <c r="AW49" s="308"/>
      <c r="AX49" s="308"/>
      <c r="AY49" s="308"/>
      <c r="AZ49" s="308"/>
      <c r="BA49" s="340"/>
      <c r="BH49" s="141"/>
      <c r="BI49" s="368"/>
      <c r="BJ49" s="369"/>
      <c r="BK49" s="369"/>
      <c r="BL49" s="369"/>
      <c r="BM49" s="369"/>
      <c r="BN49" s="369"/>
      <c r="BO49" s="369"/>
    </row>
    <row r="50" spans="3:67">
      <c r="C50" s="122"/>
      <c r="G50" s="189"/>
      <c r="H50" s="122"/>
      <c r="AC50" s="125"/>
      <c r="AD50" s="125"/>
      <c r="AE50" s="125"/>
      <c r="AF50" s="254"/>
      <c r="AG50" s="279"/>
      <c r="AH50" s="279"/>
      <c r="AI50" s="279"/>
      <c r="AJ50" s="279"/>
      <c r="AK50" s="279"/>
      <c r="AL50" s="280"/>
      <c r="AT50" s="132"/>
      <c r="AU50" s="307"/>
      <c r="AV50" s="308"/>
      <c r="AW50" s="308"/>
      <c r="AX50" s="308"/>
      <c r="AY50" s="308"/>
      <c r="AZ50" s="308"/>
      <c r="BA50" s="340"/>
      <c r="BH50" s="141"/>
      <c r="BI50" s="368"/>
      <c r="BJ50" s="369"/>
      <c r="BK50" s="369"/>
      <c r="BL50" s="369"/>
      <c r="BM50" s="369"/>
      <c r="BN50" s="369"/>
      <c r="BO50" s="369"/>
    </row>
    <row r="51" spans="3:67">
      <c r="C51" s="122"/>
      <c r="G51" s="189"/>
      <c r="H51" s="122"/>
      <c r="AC51" s="125"/>
      <c r="AD51" s="125"/>
      <c r="AE51" s="125"/>
      <c r="AF51" s="254"/>
      <c r="AG51" s="279"/>
      <c r="AH51" s="279"/>
      <c r="AI51" s="279"/>
      <c r="AJ51" s="279"/>
      <c r="AK51" s="279"/>
      <c r="AL51" s="280"/>
      <c r="AT51" s="132"/>
      <c r="AU51" s="307"/>
      <c r="AV51" s="308"/>
      <c r="AW51" s="308"/>
      <c r="AX51" s="308"/>
      <c r="AY51" s="308"/>
      <c r="AZ51" s="308"/>
      <c r="BA51" s="340"/>
      <c r="BH51" s="141"/>
      <c r="BI51" s="368"/>
      <c r="BJ51" s="369"/>
      <c r="BK51" s="369"/>
      <c r="BL51" s="369"/>
      <c r="BM51" s="369"/>
      <c r="BN51" s="369"/>
      <c r="BO51" s="369"/>
    </row>
    <row r="52" spans="3:67">
      <c r="C52" s="122"/>
      <c r="G52" s="189"/>
      <c r="H52" s="122"/>
      <c r="AC52" s="125"/>
      <c r="AD52" s="125"/>
      <c r="AE52" s="125"/>
      <c r="AF52" s="254"/>
      <c r="AG52" s="279"/>
      <c r="AH52" s="279"/>
      <c r="AI52" s="279"/>
      <c r="AJ52" s="279"/>
      <c r="AK52" s="279"/>
      <c r="AL52" s="280"/>
      <c r="AT52" s="132"/>
      <c r="AU52" s="307"/>
      <c r="AV52" s="308"/>
      <c r="AW52" s="308"/>
      <c r="AX52" s="308"/>
      <c r="AY52" s="308"/>
      <c r="AZ52" s="308"/>
      <c r="BA52" s="340"/>
      <c r="BH52" s="141"/>
      <c r="BI52" s="368"/>
      <c r="BJ52" s="369"/>
      <c r="BK52" s="369"/>
      <c r="BL52" s="369"/>
      <c r="BM52" s="369"/>
      <c r="BN52" s="369"/>
      <c r="BO52" s="369"/>
    </row>
    <row r="53" spans="3:67">
      <c r="C53" s="122"/>
      <c r="G53" s="189"/>
      <c r="H53" s="122"/>
      <c r="AC53" s="125"/>
      <c r="AD53" s="125"/>
      <c r="AE53" s="125"/>
      <c r="AF53" s="254"/>
      <c r="AG53" s="279"/>
      <c r="AH53" s="279"/>
      <c r="AI53" s="279"/>
      <c r="AJ53" s="279"/>
      <c r="AK53" s="279"/>
      <c r="AL53" s="280"/>
      <c r="AT53" s="132"/>
      <c r="AU53" s="307"/>
      <c r="AV53" s="308"/>
      <c r="AW53" s="308"/>
      <c r="AX53" s="308"/>
      <c r="AY53" s="308"/>
      <c r="AZ53" s="308"/>
      <c r="BA53" s="340"/>
      <c r="BH53" s="141"/>
      <c r="BI53" s="368"/>
      <c r="BJ53" s="369"/>
      <c r="BK53" s="369"/>
      <c r="BL53" s="369"/>
      <c r="BM53" s="369"/>
      <c r="BN53" s="369"/>
      <c r="BO53" s="369"/>
    </row>
    <row r="54" spans="3:67">
      <c r="C54" s="122"/>
      <c r="G54" s="189"/>
      <c r="H54" s="122"/>
      <c r="AC54" s="125"/>
      <c r="AD54" s="125"/>
      <c r="AE54" s="125"/>
      <c r="AF54" s="254"/>
      <c r="AG54" s="279"/>
      <c r="AH54" s="279"/>
      <c r="AI54" s="279"/>
      <c r="AJ54" s="279"/>
      <c r="AK54" s="279"/>
      <c r="AL54" s="280"/>
      <c r="AT54" s="132"/>
      <c r="AU54" s="307"/>
      <c r="AV54" s="308"/>
      <c r="AW54" s="308"/>
      <c r="AX54" s="308"/>
      <c r="AY54" s="308"/>
      <c r="AZ54" s="308"/>
      <c r="BA54" s="340"/>
      <c r="BH54" s="141"/>
      <c r="BI54" s="368"/>
      <c r="BJ54" s="369"/>
      <c r="BK54" s="369"/>
      <c r="BL54" s="369"/>
      <c r="BM54" s="369"/>
      <c r="BN54" s="369"/>
      <c r="BO54" s="369"/>
    </row>
    <row r="55" spans="3:67">
      <c r="C55" s="122"/>
      <c r="G55" s="189"/>
      <c r="H55" s="122"/>
      <c r="AC55" s="125"/>
      <c r="AD55" s="125"/>
      <c r="AE55" s="125"/>
      <c r="AF55" s="254"/>
      <c r="AG55" s="279"/>
      <c r="AH55" s="279"/>
      <c r="AI55" s="279"/>
      <c r="AJ55" s="279"/>
      <c r="AK55" s="279"/>
      <c r="AL55" s="280"/>
      <c r="AT55" s="132"/>
      <c r="AU55" s="307"/>
      <c r="AV55" s="308"/>
      <c r="AW55" s="308"/>
      <c r="AX55" s="308"/>
      <c r="AY55" s="308"/>
      <c r="AZ55" s="308"/>
      <c r="BA55" s="340"/>
      <c r="BH55" s="141"/>
      <c r="BI55" s="368"/>
      <c r="BJ55" s="369"/>
      <c r="BK55" s="369"/>
      <c r="BL55" s="369"/>
      <c r="BM55" s="369"/>
      <c r="BN55" s="369"/>
      <c r="BO55" s="369"/>
    </row>
    <row r="56" spans="3:67">
      <c r="C56" s="122"/>
      <c r="G56" s="189"/>
      <c r="H56" s="122"/>
      <c r="AC56" s="125"/>
      <c r="AD56" s="125"/>
      <c r="AE56" s="125"/>
      <c r="AF56" s="254"/>
      <c r="AG56" s="279"/>
      <c r="AH56" s="279"/>
      <c r="AI56" s="279"/>
      <c r="AJ56" s="279"/>
      <c r="AK56" s="279"/>
      <c r="AL56" s="280"/>
      <c r="AT56" s="132"/>
      <c r="AU56" s="307"/>
      <c r="AV56" s="308"/>
      <c r="AW56" s="308"/>
      <c r="AX56" s="308"/>
      <c r="AY56" s="308"/>
      <c r="AZ56" s="308"/>
      <c r="BA56" s="340"/>
      <c r="BH56" s="141"/>
      <c r="BI56" s="368"/>
      <c r="BJ56" s="369"/>
      <c r="BK56" s="369"/>
      <c r="BL56" s="369"/>
      <c r="BM56" s="369"/>
      <c r="BN56" s="369"/>
      <c r="BO56" s="369"/>
    </row>
    <row r="57" spans="3:67">
      <c r="C57" s="122"/>
      <c r="G57" s="189"/>
      <c r="H57" s="122"/>
      <c r="AC57" s="125"/>
      <c r="AD57" s="125"/>
      <c r="AE57" s="125"/>
      <c r="AF57" s="254"/>
      <c r="AG57" s="279"/>
      <c r="AH57" s="279"/>
      <c r="AI57" s="279"/>
      <c r="AJ57" s="279"/>
      <c r="AK57" s="279"/>
      <c r="AL57" s="280"/>
      <c r="AT57" s="132"/>
      <c r="AU57" s="307"/>
      <c r="AV57" s="308"/>
      <c r="AW57" s="308"/>
      <c r="AX57" s="308"/>
      <c r="AY57" s="308"/>
      <c r="AZ57" s="308"/>
      <c r="BA57" s="340"/>
      <c r="BH57" s="141"/>
      <c r="BI57" s="368"/>
      <c r="BJ57" s="369"/>
      <c r="BK57" s="369"/>
      <c r="BL57" s="369"/>
      <c r="BM57" s="369"/>
      <c r="BN57" s="369"/>
      <c r="BO57" s="369"/>
    </row>
    <row r="58" spans="3:67">
      <c r="C58" s="122"/>
      <c r="G58" s="189"/>
      <c r="H58" s="122"/>
      <c r="AC58" s="125"/>
      <c r="AD58" s="125"/>
      <c r="AE58" s="125"/>
      <c r="AF58" s="254"/>
      <c r="AG58" s="279"/>
      <c r="AH58" s="279"/>
      <c r="AI58" s="279"/>
      <c r="AJ58" s="279"/>
      <c r="AK58" s="279"/>
      <c r="AL58" s="280"/>
      <c r="AT58" s="132"/>
      <c r="AU58" s="307"/>
      <c r="AV58" s="308"/>
      <c r="AW58" s="308"/>
      <c r="AX58" s="308"/>
      <c r="AY58" s="308"/>
      <c r="AZ58" s="308"/>
      <c r="BA58" s="340"/>
      <c r="BH58" s="141"/>
      <c r="BI58" s="368"/>
      <c r="BJ58" s="369"/>
      <c r="BK58" s="369"/>
      <c r="BL58" s="369"/>
      <c r="BM58" s="369"/>
      <c r="BN58" s="369"/>
      <c r="BO58" s="369"/>
    </row>
    <row r="59" spans="3:67">
      <c r="C59" s="122"/>
      <c r="G59" s="189"/>
      <c r="H59" s="122"/>
      <c r="AC59" s="125"/>
      <c r="AD59" s="125"/>
      <c r="AE59" s="125"/>
      <c r="AF59" s="254"/>
      <c r="AG59" s="279"/>
      <c r="AH59" s="279"/>
      <c r="AI59" s="279"/>
      <c r="AJ59" s="279"/>
      <c r="AK59" s="279"/>
      <c r="AL59" s="280"/>
      <c r="AT59" s="132"/>
      <c r="AU59" s="307"/>
      <c r="AV59" s="308"/>
      <c r="AW59" s="308"/>
      <c r="AX59" s="308"/>
      <c r="AY59" s="308"/>
      <c r="AZ59" s="308"/>
      <c r="BA59" s="340"/>
      <c r="BH59" s="141"/>
      <c r="BI59" s="368"/>
      <c r="BJ59" s="369"/>
      <c r="BK59" s="369"/>
      <c r="BL59" s="369"/>
      <c r="BM59" s="369"/>
      <c r="BN59" s="369"/>
      <c r="BO59" s="369"/>
    </row>
    <row r="60" spans="3:67">
      <c r="C60" s="122"/>
      <c r="G60" s="189"/>
      <c r="H60" s="122"/>
      <c r="AC60" s="125"/>
      <c r="AD60" s="125"/>
      <c r="AE60" s="125"/>
      <c r="AF60" s="254"/>
      <c r="AG60" s="279"/>
      <c r="AH60" s="279"/>
      <c r="AI60" s="279"/>
      <c r="AJ60" s="279"/>
      <c r="AK60" s="279"/>
      <c r="AL60" s="280"/>
      <c r="AT60" s="132"/>
      <c r="AU60" s="307"/>
      <c r="AV60" s="308"/>
      <c r="AW60" s="308"/>
      <c r="AX60" s="308"/>
      <c r="AY60" s="308"/>
      <c r="AZ60" s="308"/>
      <c r="BA60" s="340"/>
      <c r="BH60" s="141"/>
      <c r="BI60" s="368"/>
      <c r="BJ60" s="369"/>
      <c r="BK60" s="369"/>
      <c r="BL60" s="369"/>
      <c r="BM60" s="369"/>
      <c r="BN60" s="369"/>
      <c r="BO60" s="369"/>
    </row>
    <row r="61" spans="3:67">
      <c r="C61" s="122"/>
      <c r="G61" s="189"/>
      <c r="H61" s="122"/>
      <c r="AC61" s="125"/>
      <c r="AD61" s="125"/>
      <c r="AE61" s="125"/>
      <c r="AF61" s="254"/>
      <c r="AG61" s="279"/>
      <c r="AH61" s="279"/>
      <c r="AI61" s="279"/>
      <c r="AJ61" s="279"/>
      <c r="AK61" s="279"/>
      <c r="AL61" s="280"/>
      <c r="AT61" s="132"/>
      <c r="AU61" s="307"/>
      <c r="AV61" s="308"/>
      <c r="AW61" s="308"/>
      <c r="AX61" s="308"/>
      <c r="AY61" s="308"/>
      <c r="AZ61" s="308"/>
      <c r="BA61" s="340"/>
      <c r="BH61" s="141"/>
      <c r="BI61" s="368"/>
      <c r="BJ61" s="369"/>
      <c r="BK61" s="369"/>
      <c r="BL61" s="369"/>
      <c r="BM61" s="369"/>
      <c r="BN61" s="369"/>
      <c r="BO61" s="369"/>
    </row>
    <row r="62" spans="3:67">
      <c r="C62" s="122"/>
      <c r="G62" s="189"/>
      <c r="H62" s="122"/>
      <c r="AC62" s="125"/>
      <c r="AD62" s="125"/>
      <c r="AE62" s="125"/>
      <c r="AF62" s="254"/>
      <c r="AG62" s="279"/>
      <c r="AH62" s="279"/>
      <c r="AI62" s="279"/>
      <c r="AJ62" s="279"/>
      <c r="AK62" s="279"/>
      <c r="AL62" s="280"/>
      <c r="AT62" s="132"/>
      <c r="AU62" s="307"/>
      <c r="AV62" s="308"/>
      <c r="AW62" s="308"/>
      <c r="AX62" s="308"/>
      <c r="AY62" s="308"/>
      <c r="AZ62" s="308"/>
      <c r="BA62" s="340"/>
      <c r="BH62" s="141"/>
      <c r="BI62" s="368"/>
      <c r="BJ62" s="369"/>
      <c r="BK62" s="369"/>
      <c r="BL62" s="369"/>
      <c r="BM62" s="369"/>
      <c r="BN62" s="369"/>
      <c r="BO62" s="369"/>
    </row>
    <row r="63" spans="3:67">
      <c r="C63" s="122"/>
      <c r="G63" s="189"/>
      <c r="H63" s="122"/>
      <c r="AC63" s="125"/>
      <c r="AD63" s="125"/>
      <c r="AE63" s="125"/>
      <c r="AF63" s="254"/>
      <c r="AG63" s="279"/>
      <c r="AH63" s="279"/>
      <c r="AI63" s="279"/>
      <c r="AJ63" s="279"/>
      <c r="AK63" s="279"/>
      <c r="AL63" s="280"/>
      <c r="AT63" s="132"/>
      <c r="AU63" s="307"/>
      <c r="AV63" s="308"/>
      <c r="AW63" s="308"/>
      <c r="AX63" s="308"/>
      <c r="AY63" s="308"/>
      <c r="AZ63" s="308"/>
      <c r="BA63" s="340"/>
      <c r="BH63" s="141"/>
      <c r="BI63" s="368"/>
      <c r="BJ63" s="369"/>
      <c r="BK63" s="369"/>
      <c r="BL63" s="369"/>
      <c r="BM63" s="369"/>
      <c r="BN63" s="369"/>
      <c r="BO63" s="369"/>
    </row>
    <row r="64" spans="3:67">
      <c r="C64" s="122"/>
      <c r="G64" s="189"/>
      <c r="H64" s="122"/>
      <c r="AC64" s="125"/>
      <c r="AD64" s="125"/>
      <c r="AE64" s="125"/>
      <c r="AF64" s="254"/>
      <c r="AG64" s="279"/>
      <c r="AH64" s="279"/>
      <c r="AI64" s="279"/>
      <c r="AJ64" s="279"/>
      <c r="AK64" s="279"/>
      <c r="AL64" s="280"/>
      <c r="AT64" s="132"/>
      <c r="AU64" s="307"/>
      <c r="AV64" s="308"/>
      <c r="AW64" s="308"/>
      <c r="AX64" s="308"/>
      <c r="AY64" s="308"/>
      <c r="AZ64" s="308"/>
      <c r="BA64" s="340"/>
      <c r="BH64" s="141"/>
      <c r="BI64" s="368"/>
      <c r="BJ64" s="369"/>
      <c r="BK64" s="369"/>
      <c r="BL64" s="369"/>
      <c r="BM64" s="369"/>
      <c r="BN64" s="369"/>
      <c r="BO64" s="369"/>
    </row>
    <row r="65" spans="3:67">
      <c r="C65" s="122"/>
      <c r="G65" s="189"/>
      <c r="H65" s="122"/>
      <c r="AC65" s="125"/>
      <c r="AD65" s="125"/>
      <c r="AE65" s="125"/>
      <c r="AF65" s="254"/>
      <c r="AG65" s="279"/>
      <c r="AH65" s="279"/>
      <c r="AI65" s="279"/>
      <c r="AJ65" s="279"/>
      <c r="AK65" s="279"/>
      <c r="AL65" s="280"/>
      <c r="AT65" s="132"/>
      <c r="AU65" s="307"/>
      <c r="AV65" s="308"/>
      <c r="AW65" s="308"/>
      <c r="AX65" s="308"/>
      <c r="AY65" s="308"/>
      <c r="AZ65" s="308"/>
      <c r="BA65" s="340"/>
      <c r="BH65" s="141"/>
      <c r="BI65" s="368"/>
      <c r="BJ65" s="369"/>
      <c r="BK65" s="369"/>
      <c r="BL65" s="369"/>
      <c r="BM65" s="369"/>
      <c r="BN65" s="369"/>
      <c r="BO65" s="369"/>
    </row>
    <row r="66" spans="3:67">
      <c r="C66" s="122"/>
      <c r="G66" s="189"/>
      <c r="H66" s="122"/>
      <c r="AC66" s="125"/>
      <c r="AD66" s="125"/>
      <c r="AE66" s="125"/>
      <c r="AF66" s="254"/>
      <c r="AG66" s="279"/>
      <c r="AH66" s="279"/>
      <c r="AI66" s="279"/>
      <c r="AJ66" s="279"/>
      <c r="AK66" s="279"/>
      <c r="AL66" s="280"/>
      <c r="AT66" s="132"/>
      <c r="AU66" s="307"/>
      <c r="AV66" s="308"/>
      <c r="AW66" s="308"/>
      <c r="AX66" s="308"/>
      <c r="AY66" s="308"/>
      <c r="AZ66" s="308"/>
      <c r="BA66" s="340"/>
      <c r="BH66" s="141"/>
      <c r="BI66" s="368"/>
      <c r="BJ66" s="369"/>
      <c r="BK66" s="369"/>
      <c r="BL66" s="369"/>
      <c r="BM66" s="369"/>
      <c r="BN66" s="369"/>
      <c r="BO66" s="369"/>
    </row>
    <row r="67" spans="3:67">
      <c r="C67" s="122"/>
      <c r="G67" s="189"/>
      <c r="H67" s="122"/>
      <c r="AC67" s="125"/>
      <c r="AD67" s="125"/>
      <c r="AE67" s="125"/>
      <c r="AF67" s="254"/>
      <c r="AG67" s="279"/>
      <c r="AH67" s="279"/>
      <c r="AI67" s="279"/>
      <c r="AJ67" s="279"/>
      <c r="AK67" s="279"/>
      <c r="AL67" s="280"/>
      <c r="AT67" s="132"/>
      <c r="AU67" s="307"/>
      <c r="AV67" s="308"/>
      <c r="AW67" s="308"/>
      <c r="AX67" s="308"/>
      <c r="AY67" s="308"/>
      <c r="AZ67" s="308"/>
      <c r="BA67" s="340"/>
      <c r="BH67" s="141"/>
      <c r="BI67" s="368"/>
      <c r="BJ67" s="369"/>
      <c r="BK67" s="369"/>
      <c r="BL67" s="369"/>
      <c r="BM67" s="369"/>
      <c r="BN67" s="369"/>
      <c r="BO67" s="369"/>
    </row>
    <row r="68" spans="3:67">
      <c r="C68" s="122"/>
      <c r="G68" s="189"/>
      <c r="H68" s="122"/>
      <c r="AC68" s="125"/>
      <c r="AD68" s="125"/>
      <c r="AE68" s="125"/>
      <c r="AF68" s="254"/>
      <c r="AG68" s="279"/>
      <c r="AH68" s="279"/>
      <c r="AI68" s="279"/>
      <c r="AJ68" s="279"/>
      <c r="AK68" s="279"/>
      <c r="AL68" s="280"/>
      <c r="AT68" s="132"/>
      <c r="AU68" s="307"/>
      <c r="AV68" s="308"/>
      <c r="AW68" s="308"/>
      <c r="AX68" s="308"/>
      <c r="AY68" s="308"/>
      <c r="AZ68" s="308"/>
      <c r="BA68" s="340"/>
      <c r="BH68" s="141"/>
      <c r="BI68" s="368"/>
      <c r="BJ68" s="369"/>
      <c r="BK68" s="369"/>
      <c r="BL68" s="369"/>
      <c r="BM68" s="369"/>
      <c r="BN68" s="369"/>
      <c r="BO68" s="369"/>
    </row>
    <row r="69" spans="3:67">
      <c r="C69" s="122"/>
      <c r="G69" s="189"/>
      <c r="H69" s="122"/>
      <c r="AC69" s="125"/>
      <c r="AD69" s="125"/>
      <c r="AE69" s="125"/>
      <c r="AF69" s="254"/>
      <c r="AG69" s="279"/>
      <c r="AH69" s="279"/>
      <c r="AI69" s="279"/>
      <c r="AJ69" s="279"/>
      <c r="AK69" s="279"/>
      <c r="AL69" s="280"/>
      <c r="AT69" s="132"/>
      <c r="AU69" s="307"/>
      <c r="AV69" s="308"/>
      <c r="AW69" s="308"/>
      <c r="AX69" s="308"/>
      <c r="AY69" s="308"/>
      <c r="AZ69" s="308"/>
      <c r="BA69" s="340"/>
      <c r="BH69" s="141"/>
      <c r="BI69" s="368"/>
      <c r="BJ69" s="369"/>
      <c r="BK69" s="369"/>
      <c r="BL69" s="369"/>
      <c r="BM69" s="369"/>
      <c r="BN69" s="369"/>
      <c r="BO69" s="369"/>
    </row>
    <row r="70" spans="3:67">
      <c r="C70" s="122"/>
      <c r="G70" s="189"/>
      <c r="H70" s="122"/>
      <c r="AC70" s="125"/>
      <c r="AD70" s="125"/>
      <c r="AE70" s="125"/>
      <c r="AF70" s="254"/>
      <c r="AG70" s="279"/>
      <c r="AH70" s="279"/>
      <c r="AI70" s="279"/>
      <c r="AJ70" s="279"/>
      <c r="AK70" s="279"/>
      <c r="AL70" s="280"/>
      <c r="AT70" s="132"/>
      <c r="AU70" s="307"/>
      <c r="AV70" s="308"/>
      <c r="AW70" s="308"/>
      <c r="AX70" s="308"/>
      <c r="AY70" s="308"/>
      <c r="AZ70" s="308"/>
      <c r="BA70" s="340"/>
      <c r="BH70" s="141"/>
      <c r="BI70" s="368"/>
      <c r="BJ70" s="369"/>
      <c r="BK70" s="369"/>
      <c r="BL70" s="369"/>
      <c r="BM70" s="369"/>
      <c r="BN70" s="369"/>
      <c r="BO70" s="369"/>
    </row>
    <row r="71" spans="3:67">
      <c r="C71" s="122"/>
      <c r="G71" s="189"/>
      <c r="H71" s="122"/>
      <c r="AC71" s="125"/>
      <c r="AD71" s="125"/>
      <c r="AE71" s="125"/>
      <c r="AF71" s="254"/>
      <c r="AG71" s="279"/>
      <c r="AH71" s="279"/>
      <c r="AI71" s="279"/>
      <c r="AJ71" s="279"/>
      <c r="AK71" s="279"/>
      <c r="AL71" s="280"/>
      <c r="AT71" s="132"/>
      <c r="AU71" s="307"/>
      <c r="AV71" s="308"/>
      <c r="AW71" s="308"/>
      <c r="AX71" s="308"/>
      <c r="AY71" s="308"/>
      <c r="AZ71" s="308"/>
      <c r="BA71" s="340"/>
      <c r="BH71" s="141"/>
      <c r="BI71" s="368"/>
      <c r="BJ71" s="369"/>
      <c r="BK71" s="369"/>
      <c r="BL71" s="369"/>
      <c r="BM71" s="369"/>
      <c r="BN71" s="369"/>
      <c r="BO71" s="369"/>
    </row>
    <row r="72" spans="3:67">
      <c r="C72" s="122"/>
      <c r="G72" s="189"/>
      <c r="H72" s="122"/>
      <c r="AC72" s="125"/>
      <c r="AD72" s="125"/>
      <c r="AE72" s="125"/>
      <c r="AF72" s="254"/>
      <c r="AG72" s="279"/>
      <c r="AH72" s="279"/>
      <c r="AI72" s="279"/>
      <c r="AJ72" s="279"/>
      <c r="AK72" s="279"/>
      <c r="AL72" s="280"/>
      <c r="AT72" s="132"/>
      <c r="AU72" s="307"/>
      <c r="AV72" s="308"/>
      <c r="AW72" s="308"/>
      <c r="AX72" s="308"/>
      <c r="AY72" s="308"/>
      <c r="AZ72" s="308"/>
      <c r="BA72" s="340"/>
      <c r="BH72" s="141"/>
      <c r="BI72" s="368"/>
      <c r="BJ72" s="369"/>
      <c r="BK72" s="369"/>
      <c r="BL72" s="369"/>
      <c r="BM72" s="369"/>
      <c r="BN72" s="369"/>
      <c r="BO72" s="369"/>
    </row>
    <row r="73" spans="3:67">
      <c r="C73" s="122"/>
      <c r="G73" s="189"/>
      <c r="H73" s="122"/>
      <c r="AC73" s="125"/>
      <c r="AD73" s="125"/>
      <c r="AE73" s="125"/>
      <c r="AF73" s="254"/>
      <c r="AG73" s="279"/>
      <c r="AH73" s="279"/>
      <c r="AI73" s="279"/>
      <c r="AJ73" s="279"/>
      <c r="AK73" s="279"/>
      <c r="AL73" s="280"/>
      <c r="AT73" s="132"/>
      <c r="AU73" s="307"/>
      <c r="AV73" s="308"/>
      <c r="AW73" s="308"/>
      <c r="AX73" s="308"/>
      <c r="AY73" s="308"/>
      <c r="AZ73" s="308"/>
      <c r="BA73" s="340"/>
      <c r="BH73" s="141"/>
      <c r="BI73" s="368"/>
      <c r="BJ73" s="369"/>
      <c r="BK73" s="369"/>
      <c r="BL73" s="369"/>
      <c r="BM73" s="369"/>
      <c r="BN73" s="369"/>
      <c r="BO73" s="369"/>
    </row>
    <row r="74" spans="3:67">
      <c r="C74" s="122"/>
      <c r="G74" s="189"/>
      <c r="H74" s="122"/>
      <c r="AC74" s="125"/>
      <c r="AD74" s="125"/>
      <c r="AE74" s="125"/>
      <c r="AF74" s="254"/>
      <c r="AG74" s="279"/>
      <c r="AH74" s="279"/>
      <c r="AI74" s="279"/>
      <c r="AJ74" s="279"/>
      <c r="AK74" s="279"/>
      <c r="AL74" s="280"/>
      <c r="AT74" s="132"/>
      <c r="AU74" s="307"/>
      <c r="AV74" s="308"/>
      <c r="AW74" s="308"/>
      <c r="AX74" s="308"/>
      <c r="AY74" s="308"/>
      <c r="AZ74" s="308"/>
      <c r="BA74" s="340"/>
      <c r="BH74" s="141"/>
      <c r="BI74" s="368"/>
      <c r="BJ74" s="369"/>
      <c r="BK74" s="369"/>
      <c r="BL74" s="369"/>
      <c r="BM74" s="369"/>
      <c r="BN74" s="369"/>
      <c r="BO74" s="369"/>
    </row>
    <row r="75" spans="3:67">
      <c r="C75" s="122"/>
      <c r="G75" s="189"/>
      <c r="H75" s="122"/>
      <c r="AC75" s="125"/>
      <c r="AD75" s="125"/>
      <c r="AE75" s="125"/>
      <c r="AF75" s="254"/>
      <c r="AG75" s="279"/>
      <c r="AH75" s="279"/>
      <c r="AI75" s="279"/>
      <c r="AJ75" s="279"/>
      <c r="AK75" s="279"/>
      <c r="AL75" s="280"/>
      <c r="AT75" s="132"/>
      <c r="AU75" s="307"/>
      <c r="AV75" s="308"/>
      <c r="AW75" s="308"/>
      <c r="AX75" s="308"/>
      <c r="AY75" s="308"/>
      <c r="AZ75" s="308"/>
      <c r="BA75" s="340"/>
      <c r="BH75" s="141"/>
      <c r="BI75" s="368"/>
      <c r="BJ75" s="369"/>
      <c r="BK75" s="369"/>
      <c r="BL75" s="369"/>
      <c r="BM75" s="369"/>
      <c r="BN75" s="369"/>
      <c r="BO75" s="369"/>
    </row>
    <row r="76" spans="3:67">
      <c r="C76" s="122"/>
      <c r="G76" s="189"/>
      <c r="H76" s="122"/>
      <c r="AC76" s="125"/>
      <c r="AD76" s="125"/>
      <c r="AE76" s="125"/>
      <c r="AF76" s="254"/>
      <c r="AG76" s="279"/>
      <c r="AH76" s="279"/>
      <c r="AI76" s="279"/>
      <c r="AJ76" s="279"/>
      <c r="AK76" s="279"/>
      <c r="AL76" s="280"/>
      <c r="AT76" s="132"/>
      <c r="AU76" s="307"/>
      <c r="AV76" s="308"/>
      <c r="AW76" s="308"/>
      <c r="AX76" s="308"/>
      <c r="AY76" s="308"/>
      <c r="AZ76" s="308"/>
      <c r="BA76" s="340"/>
      <c r="BH76" s="141"/>
      <c r="BI76" s="368"/>
      <c r="BJ76" s="369"/>
      <c r="BK76" s="369"/>
      <c r="BL76" s="369"/>
      <c r="BM76" s="369"/>
      <c r="BN76" s="369"/>
      <c r="BO76" s="369"/>
    </row>
    <row r="77" spans="3:67">
      <c r="C77" s="122"/>
      <c r="G77" s="189"/>
      <c r="H77" s="122"/>
      <c r="AC77" s="125"/>
      <c r="AD77" s="125"/>
      <c r="AE77" s="125"/>
      <c r="AF77" s="254"/>
      <c r="AG77" s="279"/>
      <c r="AH77" s="279"/>
      <c r="AI77" s="279"/>
      <c r="AJ77" s="279"/>
      <c r="AK77" s="279"/>
      <c r="AL77" s="280"/>
      <c r="AT77" s="132"/>
      <c r="AU77" s="307"/>
      <c r="AV77" s="308"/>
      <c r="AW77" s="308"/>
      <c r="AX77" s="308"/>
      <c r="AY77" s="308"/>
      <c r="AZ77" s="308"/>
      <c r="BA77" s="340"/>
      <c r="BH77" s="141"/>
      <c r="BI77" s="368"/>
      <c r="BJ77" s="369"/>
      <c r="BK77" s="369"/>
      <c r="BL77" s="369"/>
      <c r="BM77" s="369"/>
      <c r="BN77" s="369"/>
      <c r="BO77" s="369"/>
    </row>
    <row r="78" spans="3:67">
      <c r="C78" s="122"/>
      <c r="G78" s="189"/>
      <c r="H78" s="122"/>
      <c r="AC78" s="125"/>
      <c r="AD78" s="125"/>
      <c r="AE78" s="125"/>
      <c r="AF78" s="254"/>
      <c r="AG78" s="279"/>
      <c r="AH78" s="279"/>
      <c r="AI78" s="279"/>
      <c r="AJ78" s="279"/>
      <c r="AK78" s="279"/>
      <c r="AL78" s="280"/>
      <c r="AT78" s="132"/>
      <c r="AU78" s="307"/>
      <c r="AV78" s="308"/>
      <c r="AW78" s="308"/>
      <c r="AX78" s="308"/>
      <c r="AY78" s="308"/>
      <c r="AZ78" s="308"/>
      <c r="BA78" s="340"/>
      <c r="BH78" s="141"/>
      <c r="BI78" s="368"/>
      <c r="BJ78" s="369"/>
      <c r="BK78" s="369"/>
      <c r="BL78" s="369"/>
      <c r="BM78" s="369"/>
      <c r="BN78" s="369"/>
      <c r="BO78" s="369"/>
    </row>
    <row r="79" spans="3:67">
      <c r="C79" s="122"/>
      <c r="G79" s="189"/>
      <c r="H79" s="122"/>
      <c r="AC79" s="125"/>
      <c r="AD79" s="125"/>
      <c r="AE79" s="125"/>
      <c r="AF79" s="254"/>
      <c r="AG79" s="279"/>
      <c r="AH79" s="279"/>
      <c r="AI79" s="279"/>
      <c r="AJ79" s="279"/>
      <c r="AK79" s="279"/>
      <c r="AL79" s="280"/>
      <c r="AT79" s="132"/>
      <c r="AU79" s="307"/>
      <c r="AV79" s="308"/>
      <c r="AW79" s="308"/>
      <c r="AX79" s="308"/>
      <c r="AY79" s="308"/>
      <c r="AZ79" s="308"/>
      <c r="BA79" s="340"/>
      <c r="BH79" s="141"/>
      <c r="BI79" s="368"/>
      <c r="BJ79" s="369"/>
      <c r="BK79" s="369"/>
      <c r="BL79" s="369"/>
      <c r="BM79" s="369"/>
      <c r="BN79" s="369"/>
      <c r="BO79" s="369"/>
    </row>
    <row r="80" spans="3:67">
      <c r="C80" s="122"/>
      <c r="G80" s="189"/>
      <c r="H80" s="122"/>
      <c r="AC80" s="125"/>
      <c r="AD80" s="125"/>
      <c r="AE80" s="125"/>
      <c r="AF80" s="254"/>
      <c r="AG80" s="279"/>
      <c r="AH80" s="279"/>
      <c r="AI80" s="279"/>
      <c r="AJ80" s="279"/>
      <c r="AK80" s="279"/>
      <c r="AL80" s="280"/>
      <c r="AT80" s="132"/>
      <c r="AU80" s="307"/>
      <c r="AV80" s="308"/>
      <c r="AW80" s="308"/>
      <c r="AX80" s="308"/>
      <c r="AY80" s="308"/>
      <c r="AZ80" s="308"/>
      <c r="BA80" s="340"/>
      <c r="BH80" s="141"/>
      <c r="BI80" s="368"/>
      <c r="BJ80" s="369"/>
      <c r="BK80" s="369"/>
      <c r="BL80" s="369"/>
      <c r="BM80" s="369"/>
      <c r="BN80" s="369"/>
      <c r="BO80" s="369"/>
    </row>
    <row r="81" spans="3:67">
      <c r="C81" s="122"/>
      <c r="G81" s="189"/>
      <c r="H81" s="122"/>
      <c r="AC81" s="125"/>
      <c r="AD81" s="125"/>
      <c r="AE81" s="125"/>
      <c r="AF81" s="254"/>
      <c r="AG81" s="279"/>
      <c r="AH81" s="279"/>
      <c r="AI81" s="279"/>
      <c r="AJ81" s="279"/>
      <c r="AK81" s="279"/>
      <c r="AL81" s="280"/>
      <c r="AT81" s="132"/>
      <c r="AU81" s="307"/>
      <c r="AV81" s="308"/>
      <c r="AW81" s="308"/>
      <c r="AX81" s="308"/>
      <c r="AY81" s="308"/>
      <c r="AZ81" s="308"/>
      <c r="BA81" s="340"/>
      <c r="BH81" s="141"/>
      <c r="BI81" s="368"/>
      <c r="BJ81" s="369"/>
      <c r="BK81" s="369"/>
      <c r="BL81" s="369"/>
      <c r="BM81" s="369"/>
      <c r="BN81" s="369"/>
      <c r="BO81" s="369"/>
    </row>
    <row r="82" spans="3:67">
      <c r="C82" s="122"/>
      <c r="G82" s="189"/>
      <c r="H82" s="122"/>
      <c r="AC82" s="125"/>
      <c r="AD82" s="125"/>
      <c r="AE82" s="125"/>
      <c r="AF82" s="254"/>
      <c r="AG82" s="279"/>
      <c r="AH82" s="279"/>
      <c r="AI82" s="279"/>
      <c r="AJ82" s="279"/>
      <c r="AK82" s="279"/>
      <c r="AL82" s="280"/>
      <c r="AT82" s="132"/>
      <c r="AU82" s="307"/>
      <c r="AV82" s="308"/>
      <c r="AW82" s="308"/>
      <c r="AX82" s="308"/>
      <c r="AY82" s="308"/>
      <c r="AZ82" s="308"/>
      <c r="BA82" s="340"/>
      <c r="BH82" s="141"/>
      <c r="BI82" s="368"/>
      <c r="BJ82" s="369"/>
      <c r="BK82" s="369"/>
      <c r="BL82" s="369"/>
      <c r="BM82" s="369"/>
      <c r="BN82" s="369"/>
      <c r="BO82" s="369"/>
    </row>
    <row r="83" spans="3:67">
      <c r="C83" s="122"/>
      <c r="G83" s="189"/>
      <c r="H83" s="122"/>
      <c r="AC83" s="125"/>
      <c r="AD83" s="125"/>
      <c r="AE83" s="125"/>
      <c r="AF83" s="254"/>
      <c r="AG83" s="279"/>
      <c r="AH83" s="279"/>
      <c r="AI83" s="279"/>
      <c r="AJ83" s="279"/>
      <c r="AK83" s="279"/>
      <c r="AL83" s="280"/>
      <c r="AT83" s="132"/>
      <c r="AU83" s="307"/>
      <c r="AV83" s="308"/>
      <c r="AW83" s="308"/>
      <c r="AX83" s="308"/>
      <c r="AY83" s="308"/>
      <c r="AZ83" s="308"/>
      <c r="BA83" s="340"/>
      <c r="BH83" s="141"/>
      <c r="BI83" s="368"/>
      <c r="BJ83" s="369"/>
      <c r="BK83" s="369"/>
      <c r="BL83" s="369"/>
      <c r="BM83" s="369"/>
      <c r="BN83" s="369"/>
      <c r="BO83" s="369"/>
    </row>
    <row r="84" spans="3:67">
      <c r="C84" s="122"/>
      <c r="G84" s="189"/>
      <c r="H84" s="122"/>
      <c r="AC84" s="125"/>
      <c r="AD84" s="125"/>
      <c r="AE84" s="125"/>
      <c r="AF84" s="254"/>
      <c r="AG84" s="279"/>
      <c r="AH84" s="279"/>
      <c r="AI84" s="279"/>
      <c r="AJ84" s="279"/>
      <c r="AK84" s="279"/>
      <c r="AL84" s="280"/>
      <c r="AT84" s="132"/>
      <c r="AU84" s="307"/>
      <c r="AV84" s="308"/>
      <c r="AW84" s="308"/>
      <c r="AX84" s="308"/>
      <c r="AY84" s="308"/>
      <c r="AZ84" s="308"/>
      <c r="BA84" s="340"/>
      <c r="BH84" s="141"/>
      <c r="BI84" s="368"/>
      <c r="BJ84" s="369"/>
      <c r="BK84" s="369"/>
      <c r="BL84" s="369"/>
      <c r="BM84" s="369"/>
      <c r="BN84" s="369"/>
      <c r="BO84" s="369"/>
    </row>
    <row r="85" spans="3:67">
      <c r="C85" s="122"/>
      <c r="G85" s="189"/>
      <c r="H85" s="122"/>
      <c r="AC85" s="125"/>
      <c r="AD85" s="125"/>
      <c r="AE85" s="125"/>
      <c r="AF85" s="254"/>
      <c r="AG85" s="279"/>
      <c r="AH85" s="279"/>
      <c r="AI85" s="279"/>
      <c r="AJ85" s="279"/>
      <c r="AK85" s="279"/>
      <c r="AL85" s="280"/>
      <c r="AT85" s="132"/>
      <c r="AU85" s="307"/>
      <c r="AV85" s="308"/>
      <c r="AW85" s="308"/>
      <c r="AX85" s="308"/>
      <c r="AY85" s="308"/>
      <c r="AZ85" s="308"/>
      <c r="BA85" s="340"/>
      <c r="BH85" s="141"/>
      <c r="BI85" s="368"/>
      <c r="BJ85" s="369"/>
      <c r="BK85" s="369"/>
      <c r="BL85" s="369"/>
      <c r="BM85" s="369"/>
      <c r="BN85" s="369"/>
      <c r="BO85" s="369"/>
    </row>
    <row r="86" spans="3:67">
      <c r="C86" s="122"/>
      <c r="G86" s="189"/>
      <c r="H86" s="122"/>
      <c r="AC86" s="125"/>
      <c r="AD86" s="125"/>
      <c r="AE86" s="125"/>
      <c r="AF86" s="254"/>
      <c r="AG86" s="279"/>
      <c r="AH86" s="279"/>
      <c r="AI86" s="279"/>
      <c r="AJ86" s="279"/>
      <c r="AK86" s="279"/>
      <c r="AL86" s="280"/>
      <c r="AT86" s="132"/>
      <c r="AU86" s="307"/>
      <c r="AV86" s="308"/>
      <c r="AW86" s="308"/>
      <c r="AX86" s="308"/>
      <c r="AY86" s="308"/>
      <c r="AZ86" s="308"/>
      <c r="BA86" s="340"/>
      <c r="BH86" s="141"/>
      <c r="BI86" s="368"/>
      <c r="BJ86" s="369"/>
      <c r="BK86" s="369"/>
      <c r="BL86" s="369"/>
      <c r="BM86" s="369"/>
      <c r="BN86" s="369"/>
      <c r="BO86" s="369"/>
    </row>
    <row r="87" spans="3:67">
      <c r="C87" s="122"/>
      <c r="G87" s="189"/>
      <c r="H87" s="122"/>
      <c r="AC87" s="125"/>
      <c r="AD87" s="125"/>
      <c r="AE87" s="125"/>
      <c r="AF87" s="254"/>
      <c r="AG87" s="279"/>
      <c r="AH87" s="279"/>
      <c r="AI87" s="279"/>
      <c r="AJ87" s="279"/>
      <c r="AK87" s="279"/>
      <c r="AL87" s="280"/>
      <c r="AT87" s="132"/>
      <c r="AU87" s="307"/>
      <c r="AV87" s="308"/>
      <c r="AW87" s="308"/>
      <c r="AX87" s="308"/>
      <c r="AY87" s="308"/>
      <c r="AZ87" s="308"/>
      <c r="BA87" s="340"/>
      <c r="BH87" s="141"/>
      <c r="BI87" s="368"/>
      <c r="BJ87" s="369"/>
      <c r="BK87" s="369"/>
      <c r="BL87" s="369"/>
      <c r="BM87" s="369"/>
      <c r="BN87" s="369"/>
      <c r="BO87" s="369"/>
    </row>
    <row r="88" spans="3:67">
      <c r="C88" s="122"/>
      <c r="G88" s="189"/>
      <c r="H88" s="122"/>
      <c r="AC88" s="125"/>
      <c r="AD88" s="125"/>
      <c r="AE88" s="125"/>
      <c r="AF88" s="254"/>
      <c r="AG88" s="279"/>
      <c r="AH88" s="279"/>
      <c r="AI88" s="279"/>
      <c r="AJ88" s="279"/>
      <c r="AK88" s="279"/>
      <c r="AL88" s="280"/>
      <c r="AT88" s="132"/>
      <c r="AU88" s="307"/>
      <c r="AV88" s="308"/>
      <c r="AW88" s="308"/>
      <c r="AX88" s="308"/>
      <c r="AY88" s="308"/>
      <c r="AZ88" s="308"/>
      <c r="BA88" s="340"/>
      <c r="BH88" s="141"/>
      <c r="BI88" s="368"/>
      <c r="BJ88" s="369"/>
      <c r="BK88" s="369"/>
      <c r="BL88" s="369"/>
      <c r="BM88" s="369"/>
      <c r="BN88" s="369"/>
      <c r="BO88" s="369"/>
    </row>
    <row r="89" spans="3:67">
      <c r="C89" s="122"/>
      <c r="G89" s="189"/>
      <c r="H89" s="122"/>
      <c r="AC89" s="125"/>
      <c r="AD89" s="125"/>
      <c r="AE89" s="125"/>
      <c r="AF89" s="254"/>
      <c r="AG89" s="279"/>
      <c r="AH89" s="279"/>
      <c r="AI89" s="279"/>
      <c r="AJ89" s="279"/>
      <c r="AK89" s="279"/>
      <c r="AL89" s="280"/>
      <c r="AT89" s="132"/>
      <c r="AU89" s="307"/>
      <c r="AV89" s="308"/>
      <c r="AW89" s="308"/>
      <c r="AX89" s="308"/>
      <c r="AY89" s="308"/>
      <c r="AZ89" s="308"/>
      <c r="BA89" s="340"/>
      <c r="BH89" s="141"/>
      <c r="BI89" s="368"/>
      <c r="BJ89" s="369"/>
      <c r="BK89" s="369"/>
      <c r="BL89" s="369"/>
      <c r="BM89" s="369"/>
      <c r="BN89" s="369"/>
      <c r="BO89" s="369"/>
    </row>
    <row r="90" spans="3:67">
      <c r="C90" s="122"/>
      <c r="G90" s="189"/>
      <c r="H90" s="122"/>
      <c r="AC90" s="125"/>
      <c r="AD90" s="125"/>
      <c r="AE90" s="125"/>
      <c r="AF90" s="254"/>
      <c r="AG90" s="279"/>
      <c r="AH90" s="279"/>
      <c r="AI90" s="279"/>
      <c r="AJ90" s="279"/>
      <c r="AK90" s="279"/>
      <c r="AL90" s="280"/>
      <c r="AT90" s="132"/>
      <c r="AU90" s="307"/>
      <c r="AV90" s="308"/>
      <c r="AW90" s="308"/>
      <c r="AX90" s="308"/>
      <c r="AY90" s="308"/>
      <c r="AZ90" s="308"/>
      <c r="BA90" s="340"/>
      <c r="BH90" s="141"/>
      <c r="BI90" s="368"/>
      <c r="BJ90" s="369"/>
      <c r="BK90" s="369"/>
      <c r="BL90" s="369"/>
      <c r="BM90" s="369"/>
      <c r="BN90" s="369"/>
      <c r="BO90" s="369"/>
    </row>
    <row r="91" spans="3:67">
      <c r="C91" s="122"/>
      <c r="G91" s="189"/>
      <c r="H91" s="122"/>
      <c r="AC91" s="125"/>
      <c r="AD91" s="125"/>
      <c r="AE91" s="125"/>
      <c r="AF91" s="254"/>
      <c r="AG91" s="279"/>
      <c r="AH91" s="279"/>
      <c r="AI91" s="279"/>
      <c r="AJ91" s="279"/>
      <c r="AK91" s="279"/>
      <c r="AL91" s="280"/>
      <c r="AT91" s="132"/>
      <c r="AU91" s="307"/>
      <c r="AV91" s="308"/>
      <c r="AW91" s="308"/>
      <c r="AX91" s="308"/>
      <c r="AY91" s="308"/>
      <c r="AZ91" s="308"/>
      <c r="BA91" s="340"/>
      <c r="BH91" s="141"/>
      <c r="BI91" s="368"/>
      <c r="BJ91" s="369"/>
      <c r="BK91" s="369"/>
      <c r="BL91" s="369"/>
      <c r="BM91" s="369"/>
      <c r="BN91" s="369"/>
      <c r="BO91" s="369"/>
    </row>
    <row r="92" spans="3:67">
      <c r="C92" s="122"/>
      <c r="G92" s="189"/>
      <c r="H92" s="122"/>
      <c r="AC92" s="125"/>
      <c r="AD92" s="125"/>
      <c r="AE92" s="125"/>
      <c r="AF92" s="254"/>
      <c r="AG92" s="279"/>
      <c r="AH92" s="279"/>
      <c r="AI92" s="279"/>
      <c r="AJ92" s="279"/>
      <c r="AK92" s="279"/>
      <c r="AL92" s="280"/>
      <c r="AT92" s="132"/>
      <c r="AU92" s="307"/>
      <c r="AV92" s="308"/>
      <c r="AW92" s="308"/>
      <c r="AX92" s="308"/>
      <c r="AY92" s="308"/>
      <c r="AZ92" s="308"/>
      <c r="BA92" s="340"/>
      <c r="BH92" s="141"/>
      <c r="BI92" s="368"/>
      <c r="BJ92" s="369"/>
      <c r="BK92" s="369"/>
      <c r="BL92" s="369"/>
      <c r="BM92" s="369"/>
      <c r="BN92" s="369"/>
      <c r="BO92" s="369"/>
    </row>
    <row r="93" spans="3:67">
      <c r="C93" s="122"/>
      <c r="G93" s="189"/>
      <c r="H93" s="122"/>
      <c r="AC93" s="125"/>
      <c r="AD93" s="125"/>
      <c r="AE93" s="125"/>
      <c r="AF93" s="254"/>
      <c r="AG93" s="279"/>
      <c r="AH93" s="279"/>
      <c r="AI93" s="279"/>
      <c r="AJ93" s="279"/>
      <c r="AK93" s="279"/>
      <c r="AL93" s="280"/>
      <c r="AT93" s="132"/>
      <c r="AU93" s="307"/>
      <c r="AV93" s="308"/>
      <c r="AW93" s="308"/>
      <c r="AX93" s="308"/>
      <c r="AY93" s="308"/>
      <c r="AZ93" s="308"/>
      <c r="BA93" s="340"/>
      <c r="BH93" s="141"/>
      <c r="BI93" s="368"/>
      <c r="BJ93" s="369"/>
      <c r="BK93" s="369"/>
      <c r="BL93" s="369"/>
      <c r="BM93" s="369"/>
      <c r="BN93" s="369"/>
      <c r="BO93" s="369"/>
    </row>
    <row r="94" spans="3:67">
      <c r="C94" s="122"/>
      <c r="G94" s="189"/>
      <c r="H94" s="122"/>
      <c r="AC94" s="125"/>
      <c r="AD94" s="125"/>
      <c r="AE94" s="125"/>
      <c r="AF94" s="254"/>
      <c r="AG94" s="279"/>
      <c r="AH94" s="279"/>
      <c r="AI94" s="279"/>
      <c r="AJ94" s="279"/>
      <c r="AK94" s="279"/>
      <c r="AL94" s="280"/>
      <c r="AT94" s="132"/>
      <c r="AU94" s="307"/>
      <c r="AV94" s="308"/>
      <c r="AW94" s="308"/>
      <c r="AX94" s="308"/>
      <c r="AY94" s="308"/>
      <c r="AZ94" s="308"/>
      <c r="BA94" s="340"/>
      <c r="BH94" s="141"/>
      <c r="BI94" s="368"/>
      <c r="BJ94" s="369"/>
      <c r="BK94" s="369"/>
      <c r="BL94" s="369"/>
      <c r="BM94" s="369"/>
      <c r="BN94" s="369"/>
      <c r="BO94" s="369"/>
    </row>
    <row r="95" spans="3:67">
      <c r="C95" s="122"/>
      <c r="G95" s="189"/>
      <c r="H95" s="122"/>
      <c r="AC95" s="125"/>
      <c r="AD95" s="125"/>
      <c r="AE95" s="125"/>
      <c r="AF95" s="254"/>
      <c r="AG95" s="279"/>
      <c r="AH95" s="279"/>
      <c r="AI95" s="279"/>
      <c r="AJ95" s="279"/>
      <c r="AK95" s="279"/>
      <c r="AL95" s="280"/>
      <c r="AT95" s="132"/>
      <c r="AU95" s="307"/>
      <c r="AV95" s="308"/>
      <c r="AW95" s="308"/>
      <c r="AX95" s="308"/>
      <c r="AY95" s="308"/>
      <c r="AZ95" s="308"/>
      <c r="BA95" s="340"/>
      <c r="BH95" s="141"/>
      <c r="BI95" s="368"/>
      <c r="BJ95" s="369"/>
      <c r="BK95" s="369"/>
      <c r="BL95" s="369"/>
      <c r="BM95" s="369"/>
      <c r="BN95" s="369"/>
      <c r="BO95" s="369"/>
    </row>
    <row r="96" spans="3:67">
      <c r="C96" s="122"/>
      <c r="G96" s="189"/>
      <c r="H96" s="122"/>
      <c r="AC96" s="125"/>
      <c r="AD96" s="125"/>
      <c r="AE96" s="125"/>
      <c r="AF96" s="254"/>
      <c r="AG96" s="279"/>
      <c r="AH96" s="279"/>
      <c r="AI96" s="279"/>
      <c r="AJ96" s="279"/>
      <c r="AK96" s="279"/>
      <c r="AL96" s="280"/>
      <c r="AT96" s="132"/>
      <c r="AU96" s="307"/>
      <c r="AV96" s="308"/>
      <c r="AW96" s="308"/>
      <c r="AX96" s="308"/>
      <c r="AY96" s="308"/>
      <c r="AZ96" s="308"/>
      <c r="BA96" s="340"/>
      <c r="BH96" s="141"/>
      <c r="BI96" s="368"/>
      <c r="BJ96" s="369"/>
      <c r="BK96" s="369"/>
      <c r="BL96" s="369"/>
      <c r="BM96" s="369"/>
      <c r="BN96" s="369"/>
      <c r="BO96" s="369"/>
    </row>
    <row r="97" spans="3:67">
      <c r="C97" s="122"/>
      <c r="G97" s="189"/>
      <c r="H97" s="122"/>
      <c r="AC97" s="125"/>
      <c r="AD97" s="125"/>
      <c r="AE97" s="125"/>
      <c r="AF97" s="254"/>
      <c r="AG97" s="279"/>
      <c r="AH97" s="279"/>
      <c r="AI97" s="279"/>
      <c r="AJ97" s="279"/>
      <c r="AK97" s="279"/>
      <c r="AL97" s="280"/>
      <c r="AT97" s="132"/>
      <c r="AU97" s="307"/>
      <c r="AV97" s="308"/>
      <c r="AW97" s="308"/>
      <c r="AX97" s="308"/>
      <c r="AY97" s="308"/>
      <c r="AZ97" s="308"/>
      <c r="BA97" s="340"/>
      <c r="BH97" s="141"/>
      <c r="BI97" s="368"/>
      <c r="BJ97" s="369"/>
      <c r="BK97" s="369"/>
      <c r="BL97" s="369"/>
      <c r="BM97" s="369"/>
      <c r="BN97" s="369"/>
      <c r="BO97" s="369"/>
    </row>
    <row r="98" spans="3:67">
      <c r="C98" s="122"/>
      <c r="G98" s="189"/>
      <c r="H98" s="122"/>
      <c r="AC98" s="125"/>
      <c r="AD98" s="125"/>
      <c r="AE98" s="125"/>
      <c r="AF98" s="254"/>
      <c r="AG98" s="279"/>
      <c r="AH98" s="279"/>
      <c r="AI98" s="279"/>
      <c r="AJ98" s="279"/>
      <c r="AK98" s="279"/>
      <c r="AL98" s="280"/>
      <c r="AT98" s="132"/>
      <c r="AU98" s="307"/>
      <c r="AV98" s="308"/>
      <c r="AW98" s="308"/>
      <c r="AX98" s="308"/>
      <c r="AY98" s="308"/>
      <c r="AZ98" s="308"/>
      <c r="BA98" s="340"/>
      <c r="BH98" s="141"/>
      <c r="BI98" s="368"/>
      <c r="BJ98" s="369"/>
      <c r="BK98" s="369"/>
      <c r="BL98" s="369"/>
      <c r="BM98" s="369"/>
      <c r="BN98" s="369"/>
      <c r="BO98" s="369"/>
    </row>
    <row r="99" spans="3:67">
      <c r="C99" s="122"/>
      <c r="G99" s="189"/>
      <c r="H99" s="122"/>
      <c r="AC99" s="125"/>
      <c r="AD99" s="125"/>
      <c r="AE99" s="125"/>
      <c r="AF99" s="254"/>
      <c r="AG99" s="279"/>
      <c r="AH99" s="279"/>
      <c r="AI99" s="279"/>
      <c r="AJ99" s="279"/>
      <c r="AK99" s="279"/>
      <c r="AL99" s="280"/>
      <c r="AT99" s="132"/>
      <c r="AU99" s="307"/>
      <c r="AV99" s="308"/>
      <c r="AW99" s="308"/>
      <c r="AX99" s="308"/>
      <c r="AY99" s="308"/>
      <c r="AZ99" s="308"/>
      <c r="BA99" s="340"/>
      <c r="BH99" s="141"/>
      <c r="BI99" s="368"/>
      <c r="BJ99" s="369"/>
      <c r="BK99" s="369"/>
      <c r="BL99" s="369"/>
      <c r="BM99" s="369"/>
      <c r="BN99" s="369"/>
      <c r="BO99" s="369"/>
    </row>
    <row r="100" spans="3:67">
      <c r="C100" s="122"/>
      <c r="G100" s="189"/>
      <c r="H100" s="122"/>
      <c r="AC100" s="125"/>
      <c r="AD100" s="125"/>
      <c r="AE100" s="125"/>
      <c r="AF100" s="254"/>
      <c r="AG100" s="279"/>
      <c r="AH100" s="279"/>
      <c r="AI100" s="279"/>
      <c r="AJ100" s="279"/>
      <c r="AK100" s="279"/>
      <c r="AL100" s="280"/>
      <c r="AT100" s="132"/>
      <c r="AU100" s="307"/>
      <c r="AV100" s="308"/>
      <c r="AW100" s="308"/>
      <c r="AX100" s="308"/>
      <c r="AY100" s="308"/>
      <c r="AZ100" s="308"/>
      <c r="BA100" s="340"/>
      <c r="BH100" s="141"/>
      <c r="BI100" s="368"/>
      <c r="BJ100" s="369"/>
      <c r="BK100" s="369"/>
      <c r="BL100" s="369"/>
      <c r="BM100" s="369"/>
      <c r="BN100" s="369"/>
      <c r="BO100" s="369"/>
    </row>
    <row r="101" spans="3:67">
      <c r="C101" s="122"/>
      <c r="G101" s="189"/>
      <c r="H101" s="122"/>
      <c r="AC101" s="125"/>
      <c r="AD101" s="125"/>
      <c r="AE101" s="125"/>
      <c r="AF101" s="254"/>
      <c r="AG101" s="279"/>
      <c r="AH101" s="279"/>
      <c r="AI101" s="279"/>
      <c r="AJ101" s="279"/>
      <c r="AK101" s="279"/>
      <c r="AL101" s="280"/>
      <c r="AT101" s="132"/>
      <c r="AU101" s="307"/>
      <c r="AV101" s="308"/>
      <c r="AW101" s="308"/>
      <c r="AX101" s="308"/>
      <c r="AY101" s="308"/>
      <c r="AZ101" s="308"/>
      <c r="BA101" s="340"/>
      <c r="BH101" s="141"/>
      <c r="BI101" s="368"/>
      <c r="BJ101" s="369"/>
      <c r="BK101" s="369"/>
      <c r="BL101" s="369"/>
      <c r="BM101" s="369"/>
      <c r="BN101" s="369"/>
      <c r="BO101" s="369"/>
    </row>
    <row r="102" spans="3:67">
      <c r="C102" s="122"/>
      <c r="G102" s="189"/>
      <c r="H102" s="122"/>
      <c r="AC102" s="125"/>
      <c r="AD102" s="125"/>
      <c r="AE102" s="125"/>
      <c r="AF102" s="254"/>
      <c r="AG102" s="279"/>
      <c r="AH102" s="279"/>
      <c r="AI102" s="279"/>
      <c r="AJ102" s="279"/>
      <c r="AK102" s="279"/>
      <c r="AL102" s="280"/>
      <c r="AT102" s="132"/>
      <c r="AU102" s="307"/>
      <c r="AV102" s="308"/>
      <c r="AW102" s="308"/>
      <c r="AX102" s="308"/>
      <c r="AY102" s="308"/>
      <c r="AZ102" s="308"/>
      <c r="BA102" s="340"/>
      <c r="BH102" s="141"/>
      <c r="BI102" s="368"/>
      <c r="BJ102" s="369"/>
      <c r="BK102" s="369"/>
      <c r="BL102" s="369"/>
      <c r="BM102" s="369"/>
      <c r="BN102" s="369"/>
      <c r="BO102" s="369"/>
    </row>
    <row r="103" spans="3:67">
      <c r="C103" s="122"/>
      <c r="G103" s="189"/>
      <c r="H103" s="122"/>
      <c r="AC103" s="125"/>
      <c r="AD103" s="125"/>
      <c r="AE103" s="125"/>
      <c r="AF103" s="254"/>
      <c r="AG103" s="279"/>
      <c r="AH103" s="279"/>
      <c r="AI103" s="279"/>
      <c r="AJ103" s="279"/>
      <c r="AK103" s="279"/>
      <c r="AL103" s="280"/>
      <c r="AT103" s="132"/>
      <c r="AU103" s="307"/>
      <c r="AV103" s="308"/>
      <c r="AW103" s="308"/>
      <c r="AX103" s="308"/>
      <c r="AY103" s="308"/>
      <c r="AZ103" s="308"/>
      <c r="BA103" s="340"/>
      <c r="BH103" s="141"/>
      <c r="BI103" s="368"/>
      <c r="BJ103" s="369"/>
      <c r="BK103" s="369"/>
      <c r="BL103" s="369"/>
      <c r="BM103" s="369"/>
      <c r="BN103" s="369"/>
      <c r="BO103" s="369"/>
    </row>
    <row r="104" spans="3:67">
      <c r="C104" s="122"/>
      <c r="G104" s="189"/>
      <c r="H104" s="122"/>
      <c r="AC104" s="125"/>
      <c r="AD104" s="125"/>
      <c r="AE104" s="125"/>
      <c r="AF104" s="254"/>
      <c r="AG104" s="279"/>
      <c r="AH104" s="279"/>
      <c r="AI104" s="279"/>
      <c r="AJ104" s="279"/>
      <c r="AK104" s="279"/>
      <c r="AL104" s="280"/>
      <c r="AT104" s="132"/>
      <c r="AU104" s="307"/>
      <c r="AV104" s="308"/>
      <c r="AW104" s="308"/>
      <c r="AX104" s="308"/>
      <c r="AY104" s="308"/>
      <c r="AZ104" s="308"/>
      <c r="BA104" s="340"/>
      <c r="BH104" s="141"/>
      <c r="BI104" s="368"/>
      <c r="BJ104" s="369"/>
      <c r="BK104" s="369"/>
      <c r="BL104" s="369"/>
      <c r="BM104" s="369"/>
      <c r="BN104" s="369"/>
      <c r="BO104" s="369"/>
    </row>
    <row r="105" spans="3:67">
      <c r="C105" s="122"/>
      <c r="G105" s="189"/>
      <c r="H105" s="122"/>
      <c r="AC105" s="125"/>
      <c r="AD105" s="125"/>
      <c r="AE105" s="125"/>
      <c r="AF105" s="254"/>
      <c r="AG105" s="279"/>
      <c r="AH105" s="279"/>
      <c r="AI105" s="279"/>
      <c r="AJ105" s="279"/>
      <c r="AK105" s="279"/>
      <c r="AL105" s="280"/>
      <c r="AT105" s="132"/>
      <c r="AU105" s="307"/>
      <c r="AV105" s="308"/>
      <c r="AW105" s="308"/>
      <c r="AX105" s="308"/>
      <c r="AY105" s="308"/>
      <c r="AZ105" s="308"/>
      <c r="BA105" s="340"/>
      <c r="BH105" s="141"/>
      <c r="BI105" s="368"/>
      <c r="BJ105" s="369"/>
      <c r="BK105" s="369"/>
      <c r="BL105" s="369"/>
      <c r="BM105" s="369"/>
      <c r="BN105" s="369"/>
      <c r="BO105" s="369"/>
    </row>
    <row r="106" spans="3:67">
      <c r="C106" s="122"/>
      <c r="G106" s="189"/>
      <c r="H106" s="122"/>
      <c r="AC106" s="125"/>
      <c r="AD106" s="125"/>
      <c r="AE106" s="125"/>
      <c r="AF106" s="254"/>
      <c r="AG106" s="279"/>
      <c r="AH106" s="279"/>
      <c r="AI106" s="279"/>
      <c r="AJ106" s="279"/>
      <c r="AK106" s="279"/>
      <c r="AL106" s="280"/>
      <c r="AT106" s="132"/>
      <c r="AU106" s="307"/>
      <c r="AV106" s="308"/>
      <c r="AW106" s="308"/>
      <c r="AX106" s="308"/>
      <c r="AY106" s="308"/>
      <c r="AZ106" s="308"/>
      <c r="BA106" s="340"/>
      <c r="BH106" s="141"/>
      <c r="BI106" s="368"/>
      <c r="BJ106" s="369"/>
      <c r="BK106" s="369"/>
      <c r="BL106" s="369"/>
      <c r="BM106" s="369"/>
      <c r="BN106" s="369"/>
      <c r="BO106" s="369"/>
    </row>
    <row r="107" spans="3:67">
      <c r="C107" s="122"/>
      <c r="G107" s="189"/>
      <c r="H107" s="122"/>
      <c r="AC107" s="125"/>
      <c r="AD107" s="125"/>
      <c r="AE107" s="125"/>
      <c r="AF107" s="254"/>
      <c r="AG107" s="279"/>
      <c r="AH107" s="279"/>
      <c r="AI107" s="279"/>
      <c r="AJ107" s="279"/>
      <c r="AK107" s="279"/>
      <c r="AL107" s="280"/>
      <c r="AT107" s="132"/>
      <c r="AU107" s="307"/>
      <c r="AV107" s="308"/>
      <c r="AW107" s="308"/>
      <c r="AX107" s="308"/>
      <c r="AY107" s="308"/>
      <c r="AZ107" s="308"/>
      <c r="BA107" s="340"/>
      <c r="BH107" s="141"/>
      <c r="BI107" s="368"/>
      <c r="BJ107" s="369"/>
      <c r="BK107" s="369"/>
      <c r="BL107" s="369"/>
      <c r="BM107" s="369"/>
      <c r="BN107" s="369"/>
      <c r="BO107" s="369"/>
    </row>
    <row r="108" spans="3:67">
      <c r="C108" s="122"/>
      <c r="G108" s="189"/>
      <c r="H108" s="122"/>
      <c r="AC108" s="125"/>
      <c r="AD108" s="125"/>
      <c r="AE108" s="125"/>
      <c r="AF108" s="254"/>
      <c r="AG108" s="279"/>
      <c r="AH108" s="279"/>
      <c r="AI108" s="279"/>
      <c r="AJ108" s="279"/>
      <c r="AK108" s="279"/>
      <c r="AL108" s="280"/>
      <c r="AT108" s="132"/>
      <c r="AU108" s="307"/>
      <c r="AV108" s="308"/>
      <c r="AW108" s="308"/>
      <c r="AX108" s="308"/>
      <c r="AY108" s="308"/>
      <c r="AZ108" s="308"/>
      <c r="BA108" s="340"/>
      <c r="BH108" s="141"/>
      <c r="BI108" s="368"/>
      <c r="BJ108" s="369"/>
      <c r="BK108" s="369"/>
      <c r="BL108" s="369"/>
      <c r="BM108" s="369"/>
      <c r="BN108" s="369"/>
      <c r="BO108" s="369"/>
    </row>
    <row r="109" spans="3:67">
      <c r="C109" s="122"/>
      <c r="G109" s="189"/>
      <c r="H109" s="122"/>
      <c r="AC109" s="125"/>
      <c r="AD109" s="125"/>
      <c r="AE109" s="125"/>
      <c r="AF109" s="254"/>
      <c r="AG109" s="279"/>
      <c r="AH109" s="279"/>
      <c r="AI109" s="279"/>
      <c r="AJ109" s="279"/>
      <c r="AK109" s="279"/>
      <c r="AL109" s="280"/>
      <c r="AT109" s="132"/>
      <c r="AU109" s="307"/>
      <c r="AV109" s="308"/>
      <c r="AW109" s="308"/>
      <c r="AX109" s="308"/>
      <c r="AY109" s="308"/>
      <c r="AZ109" s="308"/>
      <c r="BA109" s="340"/>
      <c r="BH109" s="141"/>
      <c r="BI109" s="368"/>
      <c r="BJ109" s="369"/>
      <c r="BK109" s="369"/>
      <c r="BL109" s="369"/>
      <c r="BM109" s="369"/>
      <c r="BN109" s="369"/>
      <c r="BO109" s="369"/>
    </row>
    <row r="110" spans="3:67">
      <c r="C110" s="122"/>
      <c r="G110" s="189"/>
      <c r="H110" s="122"/>
      <c r="AC110" s="125"/>
      <c r="AD110" s="125"/>
      <c r="AE110" s="125"/>
      <c r="AF110" s="254"/>
      <c r="AG110" s="279"/>
      <c r="AH110" s="279"/>
      <c r="AI110" s="279"/>
      <c r="AJ110" s="279"/>
      <c r="AK110" s="279"/>
      <c r="AL110" s="280"/>
      <c r="AT110" s="132"/>
      <c r="AU110" s="307"/>
      <c r="AV110" s="308"/>
      <c r="AW110" s="308"/>
      <c r="AX110" s="308"/>
      <c r="AY110" s="308"/>
      <c r="AZ110" s="308"/>
      <c r="BA110" s="340"/>
      <c r="BH110" s="141"/>
      <c r="BI110" s="368"/>
      <c r="BJ110" s="369"/>
      <c r="BK110" s="369"/>
      <c r="BL110" s="369"/>
      <c r="BM110" s="369"/>
      <c r="BN110" s="369"/>
      <c r="BO110" s="369"/>
    </row>
    <row r="111" spans="3:67">
      <c r="C111" s="122"/>
      <c r="G111" s="189"/>
      <c r="H111" s="122"/>
      <c r="AC111" s="125"/>
      <c r="AD111" s="125"/>
      <c r="AE111" s="125"/>
      <c r="AF111" s="254"/>
      <c r="AG111" s="279"/>
      <c r="AH111" s="279"/>
      <c r="AI111" s="279"/>
      <c r="AJ111" s="279"/>
      <c r="AK111" s="279"/>
      <c r="AL111" s="280"/>
      <c r="AT111" s="132"/>
      <c r="AU111" s="307"/>
      <c r="AV111" s="308"/>
      <c r="AW111" s="308"/>
      <c r="AX111" s="308"/>
      <c r="AY111" s="308"/>
      <c r="AZ111" s="308"/>
      <c r="BA111" s="340"/>
      <c r="BH111" s="141"/>
      <c r="BI111" s="368"/>
      <c r="BJ111" s="369"/>
      <c r="BK111" s="369"/>
      <c r="BL111" s="369"/>
      <c r="BM111" s="369"/>
      <c r="BN111" s="369"/>
      <c r="BO111" s="369"/>
    </row>
    <row r="112" spans="3:67">
      <c r="C112" s="122"/>
      <c r="G112" s="189"/>
      <c r="H112" s="122"/>
      <c r="AC112" s="125"/>
      <c r="AD112" s="125"/>
      <c r="AE112" s="125"/>
      <c r="AF112" s="254"/>
      <c r="AG112" s="279"/>
      <c r="AH112" s="279"/>
      <c r="AI112" s="279"/>
      <c r="AJ112" s="279"/>
      <c r="AK112" s="279"/>
      <c r="AL112" s="280"/>
      <c r="AT112" s="132"/>
      <c r="AU112" s="307"/>
      <c r="AV112" s="308"/>
      <c r="AW112" s="308"/>
      <c r="AX112" s="308"/>
      <c r="AY112" s="308"/>
      <c r="AZ112" s="308"/>
      <c r="BA112" s="340"/>
      <c r="BH112" s="141"/>
      <c r="BI112" s="368"/>
      <c r="BJ112" s="369"/>
      <c r="BK112" s="369"/>
      <c r="BL112" s="369"/>
      <c r="BM112" s="369"/>
      <c r="BN112" s="369"/>
      <c r="BO112" s="369"/>
    </row>
    <row r="113" spans="3:67">
      <c r="C113" s="122"/>
      <c r="G113" s="189"/>
      <c r="H113" s="122"/>
      <c r="AC113" s="125"/>
      <c r="AD113" s="125"/>
      <c r="AE113" s="125"/>
      <c r="AF113" s="254"/>
      <c r="AG113" s="279"/>
      <c r="AH113" s="279"/>
      <c r="AI113" s="279"/>
      <c r="AJ113" s="279"/>
      <c r="AK113" s="279"/>
      <c r="AL113" s="280"/>
      <c r="AT113" s="132"/>
      <c r="AU113" s="307"/>
      <c r="AV113" s="308"/>
      <c r="AW113" s="308"/>
      <c r="AX113" s="308"/>
      <c r="AY113" s="308"/>
      <c r="AZ113" s="308"/>
      <c r="BA113" s="340"/>
      <c r="BH113" s="141"/>
      <c r="BI113" s="368"/>
      <c r="BJ113" s="369"/>
      <c r="BK113" s="369"/>
      <c r="BL113" s="369"/>
      <c r="BM113" s="369"/>
      <c r="BN113" s="369"/>
      <c r="BO113" s="369"/>
    </row>
    <row r="114" spans="3:67">
      <c r="C114" s="122"/>
      <c r="G114" s="189"/>
      <c r="H114" s="122"/>
      <c r="AC114" s="125"/>
      <c r="AD114" s="125"/>
      <c r="AE114" s="125"/>
      <c r="AF114" s="254"/>
      <c r="AG114" s="279"/>
      <c r="AH114" s="279"/>
      <c r="AI114" s="279"/>
      <c r="AJ114" s="279"/>
      <c r="AK114" s="279"/>
      <c r="AL114" s="280"/>
      <c r="AT114" s="132"/>
      <c r="AU114" s="307"/>
      <c r="AV114" s="308"/>
      <c r="AW114" s="308"/>
      <c r="AX114" s="308"/>
      <c r="AY114" s="308"/>
      <c r="AZ114" s="308"/>
      <c r="BA114" s="340"/>
      <c r="BH114" s="141"/>
      <c r="BI114" s="368"/>
      <c r="BJ114" s="369"/>
      <c r="BK114" s="369"/>
      <c r="BL114" s="369"/>
      <c r="BM114" s="369"/>
      <c r="BN114" s="369"/>
      <c r="BO114" s="369"/>
    </row>
    <row r="115" spans="3:67">
      <c r="C115" s="122"/>
      <c r="G115" s="189"/>
      <c r="H115" s="122"/>
      <c r="AC115" s="125"/>
      <c r="AD115" s="125"/>
      <c r="AE115" s="125"/>
      <c r="AF115" s="254"/>
      <c r="AG115" s="279"/>
      <c r="AH115" s="279"/>
      <c r="AI115" s="279"/>
      <c r="AJ115" s="279"/>
      <c r="AK115" s="279"/>
      <c r="AL115" s="280"/>
      <c r="AT115" s="132"/>
      <c r="AU115" s="307"/>
      <c r="AV115" s="308"/>
      <c r="AW115" s="308"/>
      <c r="AX115" s="308"/>
      <c r="AY115" s="308"/>
      <c r="AZ115" s="308"/>
      <c r="BA115" s="340"/>
      <c r="BH115" s="141"/>
      <c r="BI115" s="368"/>
      <c r="BJ115" s="369"/>
      <c r="BK115" s="369"/>
      <c r="BL115" s="369"/>
      <c r="BM115" s="369"/>
      <c r="BN115" s="369"/>
      <c r="BO115" s="369"/>
    </row>
    <row r="116" spans="3:67">
      <c r="C116" s="122"/>
      <c r="G116" s="189"/>
      <c r="H116" s="122"/>
      <c r="AC116" s="125"/>
      <c r="AD116" s="125"/>
      <c r="AE116" s="125"/>
      <c r="AF116" s="254"/>
      <c r="AG116" s="279"/>
      <c r="AH116" s="279"/>
      <c r="AI116" s="279"/>
      <c r="AJ116" s="279"/>
      <c r="AK116" s="279"/>
      <c r="AL116" s="280"/>
      <c r="AT116" s="132"/>
      <c r="AU116" s="307"/>
      <c r="AV116" s="308"/>
      <c r="AW116" s="308"/>
      <c r="AX116" s="308"/>
      <c r="AY116" s="308"/>
      <c r="AZ116" s="308"/>
      <c r="BA116" s="340"/>
      <c r="BH116" s="141"/>
      <c r="BI116" s="368"/>
      <c r="BJ116" s="369"/>
      <c r="BK116" s="369"/>
      <c r="BL116" s="369"/>
      <c r="BM116" s="369"/>
      <c r="BN116" s="369"/>
      <c r="BO116" s="369"/>
    </row>
    <row r="117" spans="3:67">
      <c r="C117" s="122"/>
      <c r="G117" s="189"/>
      <c r="H117" s="122"/>
      <c r="AC117" s="125"/>
      <c r="AD117" s="125"/>
      <c r="AE117" s="125"/>
      <c r="AF117" s="254"/>
      <c r="AG117" s="279"/>
      <c r="AH117" s="279"/>
      <c r="AI117" s="279"/>
      <c r="AJ117" s="279"/>
      <c r="AK117" s="279"/>
      <c r="AL117" s="280"/>
      <c r="AT117" s="132"/>
      <c r="AU117" s="307"/>
      <c r="AV117" s="308"/>
      <c r="AW117" s="308"/>
      <c r="AX117" s="308"/>
      <c r="AY117" s="308"/>
      <c r="AZ117" s="308"/>
      <c r="BA117" s="340"/>
      <c r="BH117" s="141"/>
      <c r="BI117" s="368"/>
      <c r="BJ117" s="369"/>
      <c r="BK117" s="369"/>
      <c r="BL117" s="369"/>
      <c r="BM117" s="369"/>
      <c r="BN117" s="369"/>
      <c r="BO117" s="369"/>
    </row>
    <row r="118" spans="3:67">
      <c r="C118" s="122"/>
      <c r="G118" s="189"/>
      <c r="H118" s="122"/>
      <c r="AC118" s="125"/>
      <c r="AD118" s="125"/>
      <c r="AE118" s="125"/>
      <c r="AF118" s="254"/>
      <c r="AG118" s="279"/>
      <c r="AH118" s="279"/>
      <c r="AI118" s="279"/>
      <c r="AJ118" s="279"/>
      <c r="AK118" s="279"/>
      <c r="AL118" s="280"/>
      <c r="AT118" s="132"/>
      <c r="AU118" s="307"/>
      <c r="AV118" s="308"/>
      <c r="AW118" s="308"/>
      <c r="AX118" s="308"/>
      <c r="AY118" s="308"/>
      <c r="AZ118" s="308"/>
      <c r="BA118" s="340"/>
      <c r="BH118" s="141"/>
      <c r="BI118" s="368"/>
      <c r="BJ118" s="369"/>
      <c r="BK118" s="369"/>
      <c r="BL118" s="369"/>
      <c r="BM118" s="369"/>
      <c r="BN118" s="369"/>
      <c r="BO118" s="369"/>
    </row>
    <row r="119" spans="3:67">
      <c r="C119" s="122"/>
      <c r="G119" s="189"/>
      <c r="H119" s="122"/>
      <c r="AC119" s="125"/>
      <c r="AD119" s="125"/>
      <c r="AE119" s="125"/>
      <c r="AF119" s="254"/>
      <c r="AG119" s="279"/>
      <c r="AH119" s="279"/>
      <c r="AI119" s="279"/>
      <c r="AJ119" s="279"/>
      <c r="AK119" s="279"/>
      <c r="AL119" s="280"/>
      <c r="AT119" s="132"/>
      <c r="AU119" s="307"/>
      <c r="AV119" s="308"/>
      <c r="AW119" s="308"/>
      <c r="AX119" s="308"/>
      <c r="AY119" s="308"/>
      <c r="AZ119" s="308"/>
      <c r="BA119" s="340"/>
      <c r="BH119" s="141"/>
      <c r="BI119" s="368"/>
      <c r="BJ119" s="369"/>
      <c r="BK119" s="369"/>
      <c r="BL119" s="369"/>
      <c r="BM119" s="369"/>
      <c r="BN119" s="369"/>
      <c r="BO119" s="369"/>
    </row>
    <row r="120" spans="3:67">
      <c r="C120" s="122"/>
      <c r="G120" s="189"/>
      <c r="H120" s="122"/>
      <c r="AC120" s="125"/>
      <c r="AD120" s="125"/>
      <c r="AE120" s="125"/>
      <c r="AF120" s="254"/>
      <c r="AG120" s="279"/>
      <c r="AH120" s="279"/>
      <c r="AI120" s="279"/>
      <c r="AJ120" s="279"/>
      <c r="AK120" s="279"/>
      <c r="AL120" s="280"/>
      <c r="AT120" s="132"/>
      <c r="AU120" s="307"/>
      <c r="AV120" s="308"/>
      <c r="AW120" s="308"/>
      <c r="AX120" s="308"/>
      <c r="AY120" s="308"/>
      <c r="AZ120" s="308"/>
      <c r="BA120" s="340"/>
      <c r="BH120" s="141"/>
      <c r="BI120" s="368"/>
      <c r="BJ120" s="369"/>
      <c r="BK120" s="369"/>
      <c r="BL120" s="369"/>
      <c r="BM120" s="369"/>
      <c r="BN120" s="369"/>
      <c r="BO120" s="369"/>
    </row>
    <row r="121" spans="3:67">
      <c r="C121" s="122"/>
      <c r="G121" s="189"/>
      <c r="H121" s="122"/>
      <c r="AC121" s="125"/>
      <c r="AD121" s="125"/>
      <c r="AE121" s="125"/>
      <c r="AF121" s="254"/>
      <c r="AG121" s="279"/>
      <c r="AH121" s="279"/>
      <c r="AI121" s="279"/>
      <c r="AJ121" s="279"/>
      <c r="AK121" s="279"/>
      <c r="AL121" s="280"/>
      <c r="AT121" s="132"/>
      <c r="AU121" s="307"/>
      <c r="AV121" s="308"/>
      <c r="AW121" s="308"/>
      <c r="AX121" s="308"/>
      <c r="AY121" s="308"/>
      <c r="AZ121" s="308"/>
      <c r="BA121" s="340"/>
      <c r="BH121" s="141"/>
      <c r="BI121" s="368"/>
      <c r="BJ121" s="369"/>
      <c r="BK121" s="369"/>
      <c r="BL121" s="369"/>
      <c r="BM121" s="369"/>
      <c r="BN121" s="369"/>
      <c r="BO121" s="369"/>
    </row>
    <row r="122" spans="3:67">
      <c r="C122" s="122"/>
      <c r="G122" s="189"/>
      <c r="H122" s="122"/>
      <c r="AC122" s="125"/>
      <c r="AD122" s="125"/>
      <c r="AE122" s="125"/>
      <c r="AF122" s="254"/>
      <c r="AG122" s="279"/>
      <c r="AH122" s="279"/>
      <c r="AI122" s="279"/>
      <c r="AJ122" s="279"/>
      <c r="AK122" s="279"/>
      <c r="AL122" s="280"/>
      <c r="AT122" s="132"/>
      <c r="AU122" s="307"/>
      <c r="AV122" s="308"/>
      <c r="AW122" s="308"/>
      <c r="AX122" s="308"/>
      <c r="AY122" s="308"/>
      <c r="AZ122" s="308"/>
      <c r="BA122" s="340"/>
      <c r="BH122" s="141"/>
      <c r="BI122" s="368"/>
      <c r="BJ122" s="369"/>
      <c r="BK122" s="369"/>
      <c r="BL122" s="369"/>
      <c r="BM122" s="369"/>
      <c r="BN122" s="369"/>
      <c r="BO122" s="369"/>
    </row>
    <row r="123" spans="3:67">
      <c r="C123" s="122"/>
      <c r="G123" s="189"/>
      <c r="H123" s="122"/>
      <c r="AC123" s="125"/>
      <c r="AD123" s="125"/>
      <c r="AE123" s="125"/>
      <c r="AF123" s="254"/>
      <c r="AG123" s="279"/>
      <c r="AH123" s="279"/>
      <c r="AI123" s="279"/>
      <c r="AJ123" s="279"/>
      <c r="AK123" s="279"/>
      <c r="AL123" s="280"/>
      <c r="AT123" s="132"/>
      <c r="AU123" s="307"/>
      <c r="AV123" s="308"/>
      <c r="AW123" s="308"/>
      <c r="AX123" s="308"/>
      <c r="AY123" s="308"/>
      <c r="AZ123" s="308"/>
      <c r="BA123" s="340"/>
      <c r="BH123" s="141"/>
      <c r="BI123" s="368"/>
      <c r="BJ123" s="369"/>
      <c r="BK123" s="369"/>
      <c r="BL123" s="369"/>
      <c r="BM123" s="369"/>
      <c r="BN123" s="369"/>
      <c r="BO123" s="369"/>
    </row>
    <row r="124" spans="3:67">
      <c r="C124" s="122"/>
      <c r="G124" s="189"/>
      <c r="H124" s="122"/>
      <c r="AC124" s="125"/>
      <c r="AD124" s="125"/>
      <c r="AE124" s="125"/>
      <c r="AF124" s="254"/>
      <c r="AG124" s="279"/>
      <c r="AH124" s="279"/>
      <c r="AI124" s="279"/>
      <c r="AJ124" s="279"/>
      <c r="AK124" s="279"/>
      <c r="AL124" s="280"/>
      <c r="AT124" s="132"/>
      <c r="AU124" s="307"/>
      <c r="AV124" s="308"/>
      <c r="AW124" s="308"/>
      <c r="AX124" s="308"/>
      <c r="AY124" s="308"/>
      <c r="AZ124" s="308"/>
      <c r="BA124" s="340"/>
      <c r="BH124" s="141"/>
      <c r="BI124" s="368"/>
      <c r="BJ124" s="369"/>
      <c r="BK124" s="369"/>
      <c r="BL124" s="369"/>
      <c r="BM124" s="369"/>
      <c r="BN124" s="369"/>
      <c r="BO124" s="369"/>
    </row>
    <row r="125" spans="3:67">
      <c r="C125" s="122"/>
      <c r="G125" s="189"/>
      <c r="H125" s="122"/>
      <c r="AC125" s="125"/>
      <c r="AD125" s="125"/>
      <c r="AE125" s="125"/>
      <c r="AF125" s="254"/>
      <c r="AG125" s="279"/>
      <c r="AH125" s="279"/>
      <c r="AI125" s="279"/>
      <c r="AJ125" s="279"/>
      <c r="AK125" s="279"/>
      <c r="AL125" s="280"/>
      <c r="AT125" s="132"/>
      <c r="AU125" s="307"/>
      <c r="AV125" s="308"/>
      <c r="AW125" s="308"/>
      <c r="AX125" s="308"/>
      <c r="AY125" s="308"/>
      <c r="AZ125" s="308"/>
      <c r="BA125" s="340"/>
      <c r="BH125" s="141"/>
      <c r="BI125" s="368"/>
      <c r="BJ125" s="369"/>
      <c r="BK125" s="369"/>
      <c r="BL125" s="369"/>
      <c r="BM125" s="369"/>
      <c r="BN125" s="369"/>
      <c r="BO125" s="369"/>
    </row>
    <row r="126" spans="3:67">
      <c r="C126" s="122"/>
      <c r="G126" s="189"/>
      <c r="H126" s="122"/>
      <c r="AC126" s="125"/>
      <c r="AD126" s="125"/>
      <c r="AE126" s="125"/>
      <c r="AF126" s="254"/>
      <c r="AG126" s="279"/>
      <c r="AH126" s="279"/>
      <c r="AI126" s="279"/>
      <c r="AJ126" s="279"/>
      <c r="AK126" s="279"/>
      <c r="AL126" s="280"/>
      <c r="AT126" s="132"/>
      <c r="AU126" s="307"/>
      <c r="AV126" s="308"/>
      <c r="AW126" s="308"/>
      <c r="AX126" s="308"/>
      <c r="AY126" s="308"/>
      <c r="AZ126" s="308"/>
      <c r="BA126" s="340"/>
      <c r="BH126" s="141"/>
      <c r="BI126" s="368"/>
      <c r="BJ126" s="369"/>
      <c r="BK126" s="369"/>
      <c r="BL126" s="369"/>
      <c r="BM126" s="369"/>
      <c r="BN126" s="369"/>
      <c r="BO126" s="369"/>
    </row>
    <row r="127" spans="3:67">
      <c r="C127" s="122"/>
      <c r="G127" s="189"/>
      <c r="H127" s="122"/>
      <c r="AC127" s="125"/>
      <c r="AD127" s="125"/>
      <c r="AE127" s="125"/>
      <c r="AF127" s="254"/>
      <c r="AG127" s="279"/>
      <c r="AH127" s="279"/>
      <c r="AI127" s="279"/>
      <c r="AJ127" s="279"/>
      <c r="AK127" s="279"/>
      <c r="AL127" s="280"/>
      <c r="AT127" s="132"/>
      <c r="AU127" s="307"/>
      <c r="AV127" s="308"/>
      <c r="AW127" s="308"/>
      <c r="AX127" s="308"/>
      <c r="AY127" s="308"/>
      <c r="AZ127" s="308"/>
      <c r="BA127" s="340"/>
      <c r="BH127" s="141"/>
      <c r="BI127" s="368"/>
      <c r="BJ127" s="369"/>
      <c r="BK127" s="369"/>
      <c r="BL127" s="369"/>
      <c r="BM127" s="369"/>
      <c r="BN127" s="369"/>
      <c r="BO127" s="369"/>
    </row>
    <row r="128" spans="3:67">
      <c r="C128" s="122"/>
      <c r="G128" s="189"/>
      <c r="H128" s="122"/>
      <c r="AC128" s="125"/>
      <c r="AD128" s="125"/>
      <c r="AE128" s="125"/>
      <c r="AF128" s="254"/>
      <c r="AG128" s="279"/>
      <c r="AH128" s="279"/>
      <c r="AI128" s="279"/>
      <c r="AJ128" s="279"/>
      <c r="AK128" s="279"/>
      <c r="AL128" s="280"/>
      <c r="AT128" s="132"/>
      <c r="AU128" s="307"/>
      <c r="AV128" s="308"/>
      <c r="AW128" s="308"/>
      <c r="AX128" s="308"/>
      <c r="AY128" s="308"/>
      <c r="AZ128" s="308"/>
      <c r="BA128" s="340"/>
      <c r="BH128" s="141"/>
      <c r="BI128" s="368"/>
      <c r="BJ128" s="369"/>
      <c r="BK128" s="369"/>
      <c r="BL128" s="369"/>
      <c r="BM128" s="369"/>
      <c r="BN128" s="369"/>
      <c r="BO128" s="369"/>
    </row>
    <row r="129" spans="3:67">
      <c r="C129" s="122"/>
      <c r="G129" s="189"/>
      <c r="H129" s="122"/>
      <c r="AC129" s="125"/>
      <c r="AD129" s="125"/>
      <c r="AE129" s="125"/>
      <c r="AF129" s="254"/>
      <c r="AG129" s="279"/>
      <c r="AH129" s="279"/>
      <c r="AI129" s="279"/>
      <c r="AJ129" s="279"/>
      <c r="AK129" s="279"/>
      <c r="AL129" s="280"/>
      <c r="AT129" s="132"/>
      <c r="AU129" s="307"/>
      <c r="AV129" s="308"/>
      <c r="AW129" s="308"/>
      <c r="AX129" s="308"/>
      <c r="AY129" s="308"/>
      <c r="AZ129" s="308"/>
      <c r="BA129" s="340"/>
      <c r="BH129" s="141"/>
      <c r="BI129" s="368"/>
      <c r="BJ129" s="369"/>
      <c r="BK129" s="369"/>
      <c r="BL129" s="369"/>
      <c r="BM129" s="369"/>
      <c r="BN129" s="369"/>
      <c r="BO129" s="369"/>
    </row>
    <row r="130" spans="3:67">
      <c r="C130" s="122"/>
      <c r="G130" s="189"/>
      <c r="H130" s="122"/>
      <c r="AC130" s="125"/>
      <c r="AD130" s="125"/>
      <c r="AE130" s="125"/>
      <c r="AF130" s="254"/>
      <c r="AG130" s="279"/>
      <c r="AH130" s="279"/>
      <c r="AI130" s="279"/>
      <c r="AJ130" s="279"/>
      <c r="AK130" s="279"/>
      <c r="AL130" s="280"/>
      <c r="AT130" s="132"/>
      <c r="AU130" s="307"/>
      <c r="AV130" s="308"/>
      <c r="AW130" s="308"/>
      <c r="AX130" s="308"/>
      <c r="AY130" s="308"/>
      <c r="AZ130" s="308"/>
      <c r="BA130" s="340"/>
      <c r="BH130" s="141"/>
      <c r="BI130" s="368"/>
      <c r="BJ130" s="369"/>
      <c r="BK130" s="369"/>
      <c r="BL130" s="369"/>
      <c r="BM130" s="369"/>
      <c r="BN130" s="369"/>
      <c r="BO130" s="369"/>
    </row>
    <row r="131" spans="3:67">
      <c r="C131" s="122"/>
      <c r="G131" s="189"/>
      <c r="H131" s="122"/>
      <c r="AC131" s="125"/>
      <c r="AD131" s="125"/>
      <c r="AE131" s="125"/>
      <c r="AF131" s="254"/>
      <c r="AG131" s="279"/>
      <c r="AH131" s="279"/>
      <c r="AI131" s="279"/>
      <c r="AJ131" s="279"/>
      <c r="AK131" s="279"/>
      <c r="AL131" s="280"/>
      <c r="AT131" s="132"/>
      <c r="AU131" s="307"/>
      <c r="AV131" s="308"/>
      <c r="AW131" s="308"/>
      <c r="AX131" s="308"/>
      <c r="AY131" s="308"/>
      <c r="AZ131" s="308"/>
      <c r="BA131" s="340"/>
      <c r="BH131" s="141"/>
      <c r="BI131" s="368"/>
      <c r="BJ131" s="369"/>
      <c r="BK131" s="369"/>
      <c r="BL131" s="369"/>
      <c r="BM131" s="369"/>
      <c r="BN131" s="369"/>
      <c r="BO131" s="369"/>
    </row>
    <row r="132" spans="3:67">
      <c r="C132" s="122"/>
      <c r="G132" s="189"/>
      <c r="H132" s="122"/>
      <c r="AC132" s="125"/>
      <c r="AD132" s="125"/>
      <c r="AE132" s="125"/>
      <c r="AF132" s="254"/>
      <c r="AG132" s="279"/>
      <c r="AH132" s="279"/>
      <c r="AI132" s="279"/>
      <c r="AJ132" s="279"/>
      <c r="AK132" s="279"/>
      <c r="AL132" s="280"/>
      <c r="AT132" s="132"/>
      <c r="AU132" s="307"/>
      <c r="AV132" s="308"/>
      <c r="AW132" s="308"/>
      <c r="AX132" s="308"/>
      <c r="AY132" s="308"/>
      <c r="AZ132" s="308"/>
      <c r="BA132" s="340"/>
      <c r="BH132" s="141"/>
      <c r="BI132" s="368"/>
      <c r="BJ132" s="369"/>
      <c r="BK132" s="369"/>
      <c r="BL132" s="369"/>
      <c r="BM132" s="369"/>
      <c r="BN132" s="369"/>
      <c r="BO132" s="369"/>
    </row>
    <row r="133" spans="3:67">
      <c r="C133" s="122"/>
      <c r="G133" s="189"/>
      <c r="H133" s="122"/>
      <c r="AC133" s="125"/>
      <c r="AD133" s="125"/>
      <c r="AE133" s="125"/>
      <c r="AF133" s="254"/>
      <c r="AG133" s="279"/>
      <c r="AH133" s="279"/>
      <c r="AI133" s="279"/>
      <c r="AJ133" s="279"/>
      <c r="AK133" s="279"/>
      <c r="AL133" s="280"/>
      <c r="AT133" s="132"/>
      <c r="AU133" s="307"/>
      <c r="AV133" s="308"/>
      <c r="AW133" s="308"/>
      <c r="AX133" s="308"/>
      <c r="AY133" s="308"/>
      <c r="AZ133" s="308"/>
      <c r="BA133" s="340"/>
      <c r="BH133" s="141"/>
      <c r="BI133" s="368"/>
      <c r="BJ133" s="369"/>
      <c r="BK133" s="369"/>
      <c r="BL133" s="369"/>
      <c r="BM133" s="369"/>
      <c r="BN133" s="369"/>
      <c r="BO133" s="369"/>
    </row>
    <row r="134" spans="3:67">
      <c r="C134" s="122"/>
      <c r="G134" s="189"/>
      <c r="H134" s="122"/>
      <c r="AC134" s="125"/>
      <c r="AD134" s="125"/>
      <c r="AE134" s="125"/>
      <c r="AF134" s="254"/>
      <c r="AG134" s="279"/>
      <c r="AH134" s="279"/>
      <c r="AI134" s="279"/>
      <c r="AJ134" s="279"/>
      <c r="AK134" s="279"/>
      <c r="AL134" s="280"/>
      <c r="AT134" s="132"/>
      <c r="AU134" s="307"/>
      <c r="AV134" s="308"/>
      <c r="AW134" s="308"/>
      <c r="AX134" s="308"/>
      <c r="AY134" s="308"/>
      <c r="AZ134" s="308"/>
      <c r="BA134" s="340"/>
      <c r="BH134" s="141"/>
      <c r="BI134" s="368"/>
      <c r="BJ134" s="369"/>
      <c r="BK134" s="369"/>
      <c r="BL134" s="369"/>
      <c r="BM134" s="369"/>
      <c r="BN134" s="369"/>
      <c r="BO134" s="369"/>
    </row>
    <row r="135" spans="3:67">
      <c r="C135" s="122"/>
      <c r="G135" s="189"/>
      <c r="H135" s="122"/>
      <c r="AC135" s="125"/>
      <c r="AD135" s="125"/>
      <c r="AE135" s="125"/>
      <c r="AF135" s="254"/>
      <c r="AG135" s="279"/>
      <c r="AH135" s="279"/>
      <c r="AI135" s="279"/>
      <c r="AJ135" s="279"/>
      <c r="AK135" s="279"/>
      <c r="AL135" s="280"/>
      <c r="AT135" s="132"/>
      <c r="AU135" s="307"/>
      <c r="AV135" s="308"/>
      <c r="AW135" s="308"/>
      <c r="AX135" s="308"/>
      <c r="AY135" s="308"/>
      <c r="AZ135" s="308"/>
      <c r="BA135" s="340"/>
      <c r="BH135" s="141"/>
      <c r="BI135" s="368"/>
      <c r="BJ135" s="369"/>
      <c r="BK135" s="369"/>
      <c r="BL135" s="369"/>
      <c r="BM135" s="369"/>
      <c r="BN135" s="369"/>
      <c r="BO135" s="369"/>
    </row>
    <row r="136" spans="3:67">
      <c r="C136" s="122"/>
      <c r="G136" s="189"/>
      <c r="H136" s="122"/>
      <c r="AC136" s="125"/>
      <c r="AD136" s="125"/>
      <c r="AE136" s="125"/>
      <c r="AF136" s="254"/>
      <c r="AG136" s="279"/>
      <c r="AH136" s="279"/>
      <c r="AI136" s="279"/>
      <c r="AJ136" s="279"/>
      <c r="AK136" s="279"/>
      <c r="AL136" s="280"/>
      <c r="AT136" s="132"/>
      <c r="AU136" s="307"/>
      <c r="AV136" s="308"/>
      <c r="AW136" s="308"/>
      <c r="AX136" s="308"/>
      <c r="AY136" s="308"/>
      <c r="AZ136" s="308"/>
      <c r="BA136" s="340"/>
      <c r="BH136" s="141"/>
      <c r="BI136" s="368"/>
      <c r="BJ136" s="369"/>
      <c r="BK136" s="369"/>
      <c r="BL136" s="369"/>
      <c r="BM136" s="369"/>
      <c r="BN136" s="369"/>
      <c r="BO136" s="369"/>
    </row>
    <row r="137" spans="3:67">
      <c r="C137" s="122"/>
      <c r="G137" s="189"/>
      <c r="H137" s="122"/>
      <c r="AC137" s="125"/>
      <c r="AD137" s="125"/>
      <c r="AE137" s="125"/>
      <c r="AF137" s="254"/>
      <c r="AG137" s="279"/>
      <c r="AH137" s="279"/>
      <c r="AI137" s="279"/>
      <c r="AJ137" s="279"/>
      <c r="AK137" s="279"/>
      <c r="AL137" s="280"/>
      <c r="AT137" s="132"/>
      <c r="AU137" s="307"/>
      <c r="AV137" s="308"/>
      <c r="AW137" s="308"/>
      <c r="AX137" s="308"/>
      <c r="AY137" s="308"/>
      <c r="AZ137" s="308"/>
      <c r="BA137" s="340"/>
      <c r="BH137" s="141"/>
      <c r="BI137" s="368"/>
      <c r="BJ137" s="369"/>
      <c r="BK137" s="369"/>
      <c r="BL137" s="369"/>
      <c r="BM137" s="369"/>
      <c r="BN137" s="369"/>
      <c r="BO137" s="369"/>
    </row>
    <row r="138" spans="3:67">
      <c r="C138" s="122"/>
      <c r="G138" s="189"/>
      <c r="H138" s="122"/>
      <c r="AC138" s="125"/>
      <c r="AD138" s="125"/>
      <c r="AE138" s="125"/>
      <c r="AF138" s="254"/>
      <c r="AG138" s="279"/>
      <c r="AH138" s="279"/>
      <c r="AI138" s="279"/>
      <c r="AJ138" s="279"/>
      <c r="AK138" s="279"/>
      <c r="AL138" s="280"/>
      <c r="AT138" s="132"/>
      <c r="AU138" s="307"/>
      <c r="AV138" s="308"/>
      <c r="AW138" s="308"/>
      <c r="AX138" s="308"/>
      <c r="AY138" s="308"/>
      <c r="AZ138" s="308"/>
      <c r="BA138" s="340"/>
      <c r="BH138" s="141"/>
      <c r="BI138" s="368"/>
      <c r="BJ138" s="369"/>
      <c r="BK138" s="369"/>
      <c r="BL138" s="369"/>
      <c r="BM138" s="369"/>
      <c r="BN138" s="369"/>
      <c r="BO138" s="369"/>
    </row>
    <row r="139" spans="3:67">
      <c r="C139" s="122"/>
      <c r="G139" s="189"/>
      <c r="H139" s="122"/>
      <c r="AC139" s="125"/>
      <c r="AD139" s="125"/>
      <c r="AE139" s="125"/>
      <c r="AF139" s="254"/>
      <c r="AG139" s="279"/>
      <c r="AH139" s="279"/>
      <c r="AI139" s="279"/>
      <c r="AJ139" s="279"/>
      <c r="AK139" s="279"/>
      <c r="AL139" s="280"/>
      <c r="AT139" s="132"/>
      <c r="AU139" s="307"/>
      <c r="AV139" s="308"/>
      <c r="AW139" s="308"/>
      <c r="AX139" s="308"/>
      <c r="AY139" s="308"/>
      <c r="AZ139" s="308"/>
      <c r="BA139" s="340"/>
      <c r="BH139" s="141"/>
      <c r="BI139" s="368"/>
      <c r="BJ139" s="369"/>
      <c r="BK139" s="369"/>
      <c r="BL139" s="369"/>
      <c r="BM139" s="369"/>
      <c r="BN139" s="369"/>
      <c r="BO139" s="369"/>
    </row>
    <row r="140" spans="3:67">
      <c r="C140" s="122"/>
      <c r="G140" s="189"/>
      <c r="H140" s="122"/>
      <c r="AC140" s="125"/>
      <c r="AD140" s="125"/>
      <c r="AE140" s="125"/>
      <c r="AF140" s="254"/>
      <c r="AG140" s="279"/>
      <c r="AH140" s="279"/>
      <c r="AI140" s="279"/>
      <c r="AJ140" s="279"/>
      <c r="AK140" s="279"/>
      <c r="AL140" s="280"/>
      <c r="AT140" s="132"/>
      <c r="AU140" s="307"/>
      <c r="AV140" s="308"/>
      <c r="AW140" s="308"/>
      <c r="AX140" s="308"/>
      <c r="AY140" s="308"/>
      <c r="AZ140" s="308"/>
      <c r="BA140" s="340"/>
      <c r="BH140" s="141"/>
      <c r="BI140" s="368"/>
      <c r="BJ140" s="369"/>
      <c r="BK140" s="369"/>
      <c r="BL140" s="369"/>
      <c r="BM140" s="369"/>
      <c r="BN140" s="369"/>
      <c r="BO140" s="369"/>
    </row>
    <row r="141" spans="3:67">
      <c r="C141" s="122"/>
      <c r="G141" s="189"/>
      <c r="H141" s="122"/>
      <c r="AC141" s="125"/>
      <c r="AD141" s="125"/>
      <c r="AE141" s="125"/>
      <c r="AF141" s="254"/>
      <c r="AG141" s="279"/>
      <c r="AH141" s="279"/>
      <c r="AI141" s="279"/>
      <c r="AJ141" s="279"/>
      <c r="AK141" s="279"/>
      <c r="AL141" s="280"/>
      <c r="AT141" s="132"/>
      <c r="AU141" s="307"/>
      <c r="AV141" s="308"/>
      <c r="AW141" s="308"/>
      <c r="AX141" s="308"/>
      <c r="AY141" s="308"/>
      <c r="AZ141" s="308"/>
      <c r="BA141" s="340"/>
      <c r="BH141" s="141"/>
      <c r="BI141" s="368"/>
      <c r="BJ141" s="369"/>
      <c r="BK141" s="369"/>
      <c r="BL141" s="369"/>
      <c r="BM141" s="369"/>
      <c r="BN141" s="369"/>
      <c r="BO141" s="369"/>
    </row>
    <row r="142" spans="3:67">
      <c r="C142" s="122"/>
      <c r="G142" s="189"/>
      <c r="H142" s="122"/>
      <c r="AC142" s="125"/>
      <c r="AD142" s="125"/>
      <c r="AE142" s="125"/>
      <c r="AF142" s="254"/>
      <c r="AG142" s="279"/>
      <c r="AH142" s="279"/>
      <c r="AI142" s="279"/>
      <c r="AJ142" s="279"/>
      <c r="AK142" s="279"/>
      <c r="AL142" s="280"/>
      <c r="AT142" s="132"/>
      <c r="AU142" s="307"/>
      <c r="AV142" s="308"/>
      <c r="AW142" s="308"/>
      <c r="AX142" s="308"/>
      <c r="AY142" s="308"/>
      <c r="AZ142" s="308"/>
      <c r="BA142" s="340"/>
      <c r="BH142" s="141"/>
      <c r="BI142" s="368"/>
      <c r="BJ142" s="369"/>
      <c r="BK142" s="369"/>
      <c r="BL142" s="369"/>
      <c r="BM142" s="369"/>
      <c r="BN142" s="369"/>
      <c r="BO142" s="369"/>
    </row>
    <row r="143" spans="3:67">
      <c r="C143" s="122"/>
      <c r="G143" s="189"/>
      <c r="H143" s="122"/>
      <c r="AC143" s="125"/>
      <c r="AD143" s="125"/>
      <c r="AE143" s="125"/>
      <c r="AF143" s="254"/>
      <c r="AG143" s="279"/>
      <c r="AH143" s="279"/>
      <c r="AI143" s="279"/>
      <c r="AJ143" s="279"/>
      <c r="AK143" s="279"/>
      <c r="AL143" s="280"/>
      <c r="AT143" s="132"/>
      <c r="AU143" s="307"/>
      <c r="AV143" s="308"/>
      <c r="AW143" s="308"/>
      <c r="AX143" s="308"/>
      <c r="AY143" s="308"/>
      <c r="AZ143" s="308"/>
      <c r="BA143" s="340"/>
      <c r="BH143" s="141"/>
      <c r="BI143" s="368"/>
      <c r="BJ143" s="369"/>
      <c r="BK143" s="369"/>
      <c r="BL143" s="369"/>
      <c r="BM143" s="369"/>
      <c r="BN143" s="369"/>
      <c r="BO143" s="369"/>
    </row>
    <row r="144" spans="3:67">
      <c r="C144" s="122"/>
      <c r="G144" s="189"/>
      <c r="H144" s="122"/>
      <c r="AC144" s="125"/>
      <c r="AD144" s="125"/>
      <c r="AE144" s="125"/>
      <c r="AF144" s="254"/>
      <c r="AG144" s="279"/>
      <c r="AH144" s="279"/>
      <c r="AI144" s="279"/>
      <c r="AJ144" s="279"/>
      <c r="AK144" s="279"/>
      <c r="AL144" s="280"/>
      <c r="AT144" s="132"/>
      <c r="AU144" s="307"/>
      <c r="AV144" s="308"/>
      <c r="AW144" s="308"/>
      <c r="AX144" s="308"/>
      <c r="AY144" s="308"/>
      <c r="AZ144" s="308"/>
      <c r="BA144" s="340"/>
      <c r="BH144" s="141"/>
      <c r="BI144" s="368"/>
      <c r="BJ144" s="369"/>
      <c r="BK144" s="369"/>
      <c r="BL144" s="369"/>
      <c r="BM144" s="369"/>
      <c r="BN144" s="369"/>
      <c r="BO144" s="369"/>
    </row>
    <row r="145" spans="3:67">
      <c r="C145" s="122"/>
      <c r="G145" s="189"/>
      <c r="H145" s="122"/>
      <c r="AC145" s="125"/>
      <c r="AD145" s="125"/>
      <c r="AE145" s="125"/>
      <c r="AF145" s="254"/>
      <c r="AG145" s="279"/>
      <c r="AH145" s="279"/>
      <c r="AI145" s="279"/>
      <c r="AJ145" s="279"/>
      <c r="AK145" s="279"/>
      <c r="AL145" s="280"/>
      <c r="AT145" s="132"/>
      <c r="AU145" s="307"/>
      <c r="AV145" s="308"/>
      <c r="AW145" s="308"/>
      <c r="AX145" s="308"/>
      <c r="AY145" s="308"/>
      <c r="AZ145" s="308"/>
      <c r="BA145" s="340"/>
      <c r="BH145" s="141"/>
      <c r="BI145" s="368"/>
      <c r="BJ145" s="369"/>
      <c r="BK145" s="369"/>
      <c r="BL145" s="369"/>
      <c r="BM145" s="369"/>
      <c r="BN145" s="369"/>
      <c r="BO145" s="369"/>
    </row>
    <row r="146" spans="3:67">
      <c r="C146" s="122"/>
      <c r="G146" s="189"/>
      <c r="H146" s="122"/>
      <c r="AC146" s="125"/>
      <c r="AD146" s="125"/>
      <c r="AE146" s="125"/>
      <c r="AF146" s="254"/>
      <c r="AG146" s="279"/>
      <c r="AH146" s="279"/>
      <c r="AI146" s="279"/>
      <c r="AJ146" s="279"/>
      <c r="AK146" s="279"/>
      <c r="AL146" s="280"/>
      <c r="AT146" s="132"/>
      <c r="AU146" s="307"/>
      <c r="AV146" s="308"/>
      <c r="AW146" s="308"/>
      <c r="AX146" s="308"/>
      <c r="AY146" s="308"/>
      <c r="AZ146" s="308"/>
      <c r="BA146" s="340"/>
      <c r="BH146" s="141"/>
      <c r="BI146" s="368"/>
      <c r="BJ146" s="369"/>
      <c r="BK146" s="369"/>
      <c r="BL146" s="369"/>
      <c r="BM146" s="369"/>
      <c r="BN146" s="369"/>
      <c r="BO146" s="369"/>
    </row>
    <row r="147" spans="3:67">
      <c r="C147" s="122"/>
      <c r="G147" s="189"/>
      <c r="H147" s="122"/>
      <c r="AC147" s="125"/>
      <c r="AD147" s="125"/>
      <c r="AE147" s="125"/>
      <c r="AF147" s="254"/>
      <c r="AG147" s="279"/>
      <c r="AH147" s="279"/>
      <c r="AI147" s="279"/>
      <c r="AJ147" s="279"/>
      <c r="AK147" s="279"/>
      <c r="AL147" s="280"/>
      <c r="AT147" s="132"/>
      <c r="AU147" s="307"/>
      <c r="AV147" s="308"/>
      <c r="AW147" s="308"/>
      <c r="AX147" s="308"/>
      <c r="AY147" s="308"/>
      <c r="AZ147" s="308"/>
      <c r="BA147" s="340"/>
      <c r="BH147" s="141"/>
      <c r="BI147" s="368"/>
      <c r="BJ147" s="369"/>
      <c r="BK147" s="369"/>
      <c r="BL147" s="369"/>
      <c r="BM147" s="369"/>
      <c r="BN147" s="369"/>
      <c r="BO147" s="369"/>
    </row>
    <row r="148" spans="3:67">
      <c r="C148" s="122"/>
      <c r="G148" s="189"/>
      <c r="H148" s="122"/>
      <c r="AC148" s="125"/>
      <c r="AD148" s="125"/>
      <c r="AE148" s="125"/>
      <c r="AF148" s="254"/>
      <c r="AG148" s="279"/>
      <c r="AH148" s="279"/>
      <c r="AI148" s="279"/>
      <c r="AJ148" s="279"/>
      <c r="AK148" s="279"/>
      <c r="AL148" s="280"/>
      <c r="AT148" s="132"/>
      <c r="AU148" s="307"/>
      <c r="AV148" s="308"/>
      <c r="AW148" s="308"/>
      <c r="AX148" s="308"/>
      <c r="AY148" s="308"/>
      <c r="AZ148" s="308"/>
      <c r="BA148" s="340"/>
      <c r="BH148" s="141"/>
      <c r="BI148" s="368"/>
      <c r="BJ148" s="369"/>
      <c r="BK148" s="369"/>
      <c r="BL148" s="369"/>
      <c r="BM148" s="369"/>
      <c r="BN148" s="369"/>
      <c r="BO148" s="369"/>
    </row>
    <row r="149" spans="3:67">
      <c r="C149" s="122"/>
      <c r="G149" s="189"/>
      <c r="H149" s="122"/>
      <c r="AC149" s="125"/>
      <c r="AD149" s="125"/>
      <c r="AE149" s="125"/>
      <c r="AF149" s="254"/>
      <c r="AG149" s="279"/>
      <c r="AH149" s="279"/>
      <c r="AI149" s="279"/>
      <c r="AJ149" s="279"/>
      <c r="AK149" s="279"/>
      <c r="AL149" s="280"/>
      <c r="AT149" s="132"/>
      <c r="AU149" s="307"/>
      <c r="AV149" s="308"/>
      <c r="AW149" s="308"/>
      <c r="AX149" s="308"/>
      <c r="AY149" s="308"/>
      <c r="AZ149" s="308"/>
      <c r="BA149" s="340"/>
      <c r="BH149" s="141"/>
      <c r="BI149" s="368"/>
      <c r="BJ149" s="369"/>
      <c r="BK149" s="369"/>
      <c r="BL149" s="369"/>
      <c r="BM149" s="369"/>
      <c r="BN149" s="369"/>
      <c r="BO149" s="369"/>
    </row>
    <row r="150" spans="3:67">
      <c r="C150" s="122"/>
      <c r="G150" s="189"/>
      <c r="H150" s="122"/>
      <c r="AC150" s="125"/>
      <c r="AD150" s="125"/>
      <c r="AE150" s="125"/>
      <c r="AF150" s="254"/>
      <c r="AG150" s="279"/>
      <c r="AH150" s="279"/>
      <c r="AI150" s="279"/>
      <c r="AJ150" s="279"/>
      <c r="AK150" s="279"/>
      <c r="AL150" s="280"/>
      <c r="AT150" s="132"/>
      <c r="AU150" s="307"/>
      <c r="AV150" s="308"/>
      <c r="AW150" s="308"/>
      <c r="AX150" s="308"/>
      <c r="AY150" s="308"/>
      <c r="AZ150" s="308"/>
      <c r="BA150" s="340"/>
      <c r="BH150" s="141"/>
      <c r="BI150" s="368"/>
      <c r="BJ150" s="369"/>
      <c r="BK150" s="369"/>
      <c r="BL150" s="369"/>
      <c r="BM150" s="369"/>
      <c r="BN150" s="369"/>
      <c r="BO150" s="369"/>
    </row>
    <row r="151" spans="3:67">
      <c r="C151" s="122"/>
      <c r="G151" s="189"/>
      <c r="H151" s="122"/>
      <c r="AC151" s="125"/>
      <c r="AD151" s="125"/>
      <c r="AE151" s="125"/>
      <c r="AF151" s="254"/>
      <c r="AG151" s="279"/>
      <c r="AH151" s="279"/>
      <c r="AI151" s="279"/>
      <c r="AJ151" s="279"/>
      <c r="AK151" s="279"/>
      <c r="AL151" s="280"/>
      <c r="AT151" s="132"/>
      <c r="AU151" s="307"/>
      <c r="AV151" s="308"/>
      <c r="AW151" s="308"/>
      <c r="AX151" s="308"/>
      <c r="AY151" s="308"/>
      <c r="AZ151" s="308"/>
      <c r="BA151" s="340"/>
      <c r="BH151" s="141"/>
      <c r="BI151" s="368"/>
      <c r="BJ151" s="369"/>
      <c r="BK151" s="369"/>
      <c r="BL151" s="369"/>
      <c r="BM151" s="369"/>
      <c r="BN151" s="369"/>
      <c r="BO151" s="369"/>
    </row>
    <row r="152" spans="3:67">
      <c r="C152" s="122"/>
      <c r="G152" s="189"/>
      <c r="H152" s="122"/>
      <c r="AC152" s="125"/>
      <c r="AD152" s="125"/>
      <c r="AE152" s="125"/>
      <c r="AF152" s="254"/>
      <c r="AG152" s="279"/>
      <c r="AH152" s="279"/>
      <c r="AI152" s="279"/>
      <c r="AJ152" s="279"/>
      <c r="AK152" s="279"/>
      <c r="AL152" s="280"/>
      <c r="AT152" s="132"/>
      <c r="AU152" s="307"/>
      <c r="AV152" s="308"/>
      <c r="AW152" s="308"/>
      <c r="AX152" s="308"/>
      <c r="AY152" s="308"/>
      <c r="AZ152" s="308"/>
      <c r="BA152" s="340"/>
      <c r="BH152" s="141"/>
      <c r="BI152" s="368"/>
      <c r="BJ152" s="369"/>
      <c r="BK152" s="369"/>
      <c r="BL152" s="369"/>
      <c r="BM152" s="369"/>
      <c r="BN152" s="369"/>
      <c r="BO152" s="369"/>
    </row>
    <row r="153" spans="3:67">
      <c r="C153" s="122"/>
      <c r="G153" s="189"/>
      <c r="H153" s="122"/>
      <c r="AC153" s="125"/>
      <c r="AD153" s="125"/>
      <c r="AE153" s="125"/>
      <c r="AF153" s="254"/>
      <c r="AG153" s="279"/>
      <c r="AH153" s="279"/>
      <c r="AI153" s="279"/>
      <c r="AJ153" s="279"/>
      <c r="AK153" s="279"/>
      <c r="AL153" s="280"/>
      <c r="AT153" s="132"/>
      <c r="AU153" s="307"/>
      <c r="AV153" s="308"/>
      <c r="AW153" s="308"/>
      <c r="AX153" s="308"/>
      <c r="AY153" s="308"/>
      <c r="AZ153" s="308"/>
      <c r="BA153" s="340"/>
      <c r="BH153" s="141"/>
      <c r="BI153" s="368"/>
      <c r="BJ153" s="369"/>
      <c r="BK153" s="369"/>
      <c r="BL153" s="369"/>
      <c r="BM153" s="369"/>
      <c r="BN153" s="369"/>
      <c r="BO153" s="369"/>
    </row>
    <row r="154" spans="3:67">
      <c r="C154" s="122"/>
      <c r="G154" s="189"/>
      <c r="H154" s="122"/>
      <c r="AC154" s="125"/>
      <c r="AD154" s="125"/>
      <c r="AE154" s="125"/>
      <c r="AF154" s="254"/>
      <c r="AG154" s="279"/>
      <c r="AH154" s="279"/>
      <c r="AI154" s="279"/>
      <c r="AJ154" s="279"/>
      <c r="AK154" s="279"/>
      <c r="AL154" s="280"/>
      <c r="AT154" s="132"/>
      <c r="AU154" s="307"/>
      <c r="AV154" s="308"/>
      <c r="AW154" s="308"/>
      <c r="AX154" s="308"/>
      <c r="AY154" s="308"/>
      <c r="AZ154" s="308"/>
      <c r="BA154" s="340"/>
      <c r="BH154" s="141"/>
      <c r="BI154" s="368"/>
      <c r="BJ154" s="369"/>
      <c r="BK154" s="369"/>
      <c r="BL154" s="369"/>
      <c r="BM154" s="369"/>
      <c r="BN154" s="369"/>
      <c r="BO154" s="369"/>
    </row>
    <row r="155" spans="3:67">
      <c r="C155" s="122"/>
      <c r="G155" s="189"/>
      <c r="H155" s="122"/>
      <c r="AC155" s="125"/>
      <c r="AD155" s="125"/>
      <c r="AE155" s="125"/>
      <c r="AF155" s="254"/>
      <c r="AG155" s="279"/>
      <c r="AH155" s="279"/>
      <c r="AI155" s="279"/>
      <c r="AJ155" s="279"/>
      <c r="AK155" s="279"/>
      <c r="AL155" s="280"/>
      <c r="AT155" s="132"/>
      <c r="AU155" s="307"/>
      <c r="AV155" s="308"/>
      <c r="AW155" s="308"/>
      <c r="AX155" s="308"/>
      <c r="AY155" s="308"/>
      <c r="AZ155" s="308"/>
      <c r="BA155" s="340"/>
      <c r="BH155" s="141"/>
      <c r="BI155" s="368"/>
      <c r="BJ155" s="369"/>
      <c r="BK155" s="369"/>
      <c r="BL155" s="369"/>
      <c r="BM155" s="369"/>
      <c r="BN155" s="369"/>
      <c r="BO155" s="369"/>
    </row>
    <row r="156" spans="3:67">
      <c r="C156" s="122"/>
      <c r="G156" s="189"/>
      <c r="H156" s="122"/>
      <c r="AC156" s="125"/>
      <c r="AD156" s="125"/>
      <c r="AE156" s="125"/>
      <c r="AF156" s="254"/>
      <c r="AG156" s="279"/>
      <c r="AH156" s="279"/>
      <c r="AI156" s="279"/>
      <c r="AJ156" s="279"/>
      <c r="AK156" s="279"/>
      <c r="AL156" s="280"/>
      <c r="AT156" s="132"/>
      <c r="AU156" s="307"/>
      <c r="AV156" s="308"/>
      <c r="AW156" s="308"/>
      <c r="AX156" s="308"/>
      <c r="AY156" s="308"/>
      <c r="AZ156" s="308"/>
      <c r="BA156" s="340"/>
      <c r="BH156" s="141"/>
      <c r="BI156" s="368"/>
      <c r="BJ156" s="369"/>
      <c r="BK156" s="369"/>
      <c r="BL156" s="369"/>
      <c r="BM156" s="369"/>
      <c r="BN156" s="369"/>
      <c r="BO156" s="369"/>
    </row>
    <row r="157" spans="3:67">
      <c r="C157" s="122"/>
      <c r="G157" s="189"/>
      <c r="H157" s="122"/>
      <c r="AC157" s="125"/>
      <c r="AD157" s="125"/>
      <c r="AE157" s="125"/>
      <c r="AF157" s="254"/>
      <c r="AG157" s="279"/>
      <c r="AH157" s="279"/>
      <c r="AI157" s="279"/>
      <c r="AJ157" s="279"/>
      <c r="AK157" s="279"/>
      <c r="AL157" s="280"/>
      <c r="AT157" s="132"/>
      <c r="AU157" s="307"/>
      <c r="AV157" s="308"/>
      <c r="AW157" s="308"/>
      <c r="AX157" s="308"/>
      <c r="AY157" s="308"/>
      <c r="AZ157" s="308"/>
      <c r="BA157" s="340"/>
      <c r="BH157" s="141"/>
      <c r="BI157" s="368"/>
      <c r="BJ157" s="369"/>
      <c r="BK157" s="369"/>
      <c r="BL157" s="369"/>
      <c r="BM157" s="369"/>
      <c r="BN157" s="369"/>
      <c r="BO157" s="369"/>
    </row>
    <row r="158" spans="3:67">
      <c r="C158" s="122"/>
      <c r="G158" s="189"/>
      <c r="H158" s="122"/>
      <c r="AC158" s="125"/>
      <c r="AD158" s="125"/>
      <c r="AE158" s="125"/>
      <c r="AF158" s="254"/>
      <c r="AG158" s="279"/>
      <c r="AH158" s="279"/>
      <c r="AI158" s="279"/>
      <c r="AJ158" s="279"/>
      <c r="AK158" s="279"/>
      <c r="AL158" s="280"/>
      <c r="AT158" s="132"/>
      <c r="AU158" s="307"/>
      <c r="AV158" s="308"/>
      <c r="AW158" s="308"/>
      <c r="AX158" s="308"/>
      <c r="AY158" s="308"/>
      <c r="AZ158" s="308"/>
      <c r="BA158" s="340"/>
      <c r="BH158" s="141"/>
      <c r="BI158" s="368"/>
      <c r="BJ158" s="369"/>
      <c r="BK158" s="369"/>
      <c r="BL158" s="369"/>
      <c r="BM158" s="369"/>
      <c r="BN158" s="369"/>
      <c r="BO158" s="369"/>
    </row>
    <row r="159" spans="3:67">
      <c r="C159" s="122"/>
      <c r="G159" s="189"/>
      <c r="H159" s="122"/>
      <c r="AC159" s="125"/>
      <c r="AD159" s="125"/>
      <c r="AE159" s="125"/>
      <c r="AF159" s="254"/>
      <c r="AG159" s="279"/>
      <c r="AH159" s="279"/>
      <c r="AI159" s="279"/>
      <c r="AJ159" s="279"/>
      <c r="AK159" s="279"/>
      <c r="AL159" s="280"/>
      <c r="AT159" s="132"/>
      <c r="AU159" s="307"/>
      <c r="AV159" s="308"/>
      <c r="AW159" s="308"/>
      <c r="AX159" s="308"/>
      <c r="AY159" s="308"/>
      <c r="AZ159" s="308"/>
      <c r="BA159" s="340"/>
      <c r="BH159" s="141"/>
      <c r="BI159" s="368"/>
      <c r="BJ159" s="369"/>
      <c r="BK159" s="369"/>
      <c r="BL159" s="369"/>
      <c r="BM159" s="369"/>
      <c r="BN159" s="369"/>
      <c r="BO159" s="369"/>
    </row>
    <row r="160" spans="3:67">
      <c r="C160" s="122"/>
      <c r="G160" s="189"/>
      <c r="H160" s="122"/>
      <c r="AC160" s="125"/>
      <c r="AD160" s="125"/>
      <c r="AE160" s="125"/>
      <c r="AF160" s="254"/>
      <c r="AG160" s="279"/>
      <c r="AH160" s="279"/>
      <c r="AI160" s="279"/>
      <c r="AJ160" s="279"/>
      <c r="AK160" s="279"/>
      <c r="AL160" s="280"/>
      <c r="AT160" s="132"/>
      <c r="AU160" s="307"/>
      <c r="AV160" s="308"/>
      <c r="AW160" s="308"/>
      <c r="AX160" s="308"/>
      <c r="AY160" s="308"/>
      <c r="AZ160" s="308"/>
      <c r="BA160" s="340"/>
      <c r="BH160" s="141"/>
      <c r="BI160" s="368"/>
      <c r="BJ160" s="369"/>
      <c r="BK160" s="369"/>
      <c r="BL160" s="369"/>
      <c r="BM160" s="369"/>
      <c r="BN160" s="369"/>
      <c r="BO160" s="369"/>
    </row>
    <row r="161" spans="3:67">
      <c r="C161" s="122"/>
      <c r="G161" s="189"/>
      <c r="H161" s="122"/>
      <c r="AC161" s="125"/>
      <c r="AD161" s="125"/>
      <c r="AE161" s="125"/>
      <c r="AF161" s="254"/>
      <c r="AG161" s="279"/>
      <c r="AH161" s="279"/>
      <c r="AI161" s="279"/>
      <c r="AJ161" s="279"/>
      <c r="AK161" s="279"/>
      <c r="AL161" s="280"/>
      <c r="AT161" s="132"/>
      <c r="AU161" s="307"/>
      <c r="AV161" s="308"/>
      <c r="AW161" s="308"/>
      <c r="AX161" s="308"/>
      <c r="AY161" s="308"/>
      <c r="AZ161" s="308"/>
      <c r="BA161" s="340"/>
      <c r="BH161" s="141"/>
      <c r="BI161" s="368"/>
      <c r="BJ161" s="369"/>
      <c r="BK161" s="369"/>
      <c r="BL161" s="369"/>
      <c r="BM161" s="369"/>
      <c r="BN161" s="369"/>
      <c r="BO161" s="369"/>
    </row>
    <row r="162" spans="3:67">
      <c r="C162" s="122"/>
      <c r="G162" s="189"/>
      <c r="H162" s="122"/>
      <c r="AC162" s="125"/>
      <c r="AD162" s="125"/>
      <c r="AE162" s="125"/>
      <c r="AF162" s="254"/>
      <c r="AG162" s="279"/>
      <c r="AH162" s="279"/>
      <c r="AI162" s="279"/>
      <c r="AJ162" s="279"/>
      <c r="AK162" s="279"/>
      <c r="AL162" s="280"/>
      <c r="AT162" s="132"/>
      <c r="AU162" s="307"/>
      <c r="AV162" s="308"/>
      <c r="AW162" s="308"/>
      <c r="AX162" s="308"/>
      <c r="AY162" s="308"/>
      <c r="AZ162" s="308"/>
      <c r="BA162" s="340"/>
      <c r="BH162" s="141"/>
      <c r="BI162" s="368"/>
      <c r="BJ162" s="369"/>
      <c r="BK162" s="369"/>
      <c r="BL162" s="369"/>
      <c r="BM162" s="369"/>
      <c r="BN162" s="369"/>
      <c r="BO162" s="369"/>
    </row>
    <row r="163" spans="3:67">
      <c r="C163" s="122"/>
      <c r="G163" s="189"/>
      <c r="H163" s="122"/>
      <c r="AC163" s="125"/>
      <c r="AD163" s="125"/>
      <c r="AE163" s="125"/>
      <c r="AF163" s="254"/>
      <c r="AG163" s="279"/>
      <c r="AH163" s="279"/>
      <c r="AI163" s="279"/>
      <c r="AJ163" s="279"/>
      <c r="AK163" s="279"/>
      <c r="AL163" s="280"/>
      <c r="AT163" s="132"/>
      <c r="AU163" s="307"/>
      <c r="AV163" s="308"/>
      <c r="AW163" s="308"/>
      <c r="AX163" s="308"/>
      <c r="AY163" s="308"/>
      <c r="AZ163" s="308"/>
      <c r="BA163" s="340"/>
      <c r="BH163" s="141"/>
      <c r="BI163" s="368"/>
      <c r="BJ163" s="369"/>
      <c r="BK163" s="369"/>
      <c r="BL163" s="369"/>
      <c r="BM163" s="369"/>
      <c r="BN163" s="369"/>
      <c r="BO163" s="369"/>
    </row>
    <row r="164" spans="3:67">
      <c r="C164" s="122"/>
      <c r="G164" s="189"/>
      <c r="H164" s="122"/>
      <c r="AC164" s="125"/>
      <c r="AD164" s="125"/>
      <c r="AE164" s="125"/>
      <c r="AF164" s="254"/>
      <c r="AG164" s="279"/>
      <c r="AH164" s="279"/>
      <c r="AI164" s="279"/>
      <c r="AJ164" s="279"/>
      <c r="AK164" s="279"/>
      <c r="AL164" s="280"/>
      <c r="AT164" s="132"/>
      <c r="AU164" s="307"/>
      <c r="AV164" s="308"/>
      <c r="AW164" s="308"/>
      <c r="AX164" s="308"/>
      <c r="AY164" s="308"/>
      <c r="AZ164" s="308"/>
      <c r="BA164" s="340"/>
      <c r="BH164" s="141"/>
      <c r="BI164" s="368"/>
      <c r="BJ164" s="369"/>
      <c r="BK164" s="369"/>
      <c r="BL164" s="369"/>
      <c r="BM164" s="369"/>
      <c r="BN164" s="369"/>
      <c r="BO164" s="369"/>
    </row>
    <row r="165" spans="3:67">
      <c r="C165" s="122"/>
      <c r="G165" s="189"/>
      <c r="H165" s="122"/>
      <c r="AC165" s="125"/>
      <c r="AD165" s="125"/>
      <c r="AE165" s="125"/>
      <c r="AF165" s="254"/>
      <c r="AG165" s="279"/>
      <c r="AH165" s="279"/>
      <c r="AI165" s="279"/>
      <c r="AJ165" s="279"/>
      <c r="AK165" s="279"/>
      <c r="AL165" s="280"/>
      <c r="AT165" s="132"/>
      <c r="AU165" s="307"/>
      <c r="AV165" s="308"/>
      <c r="AW165" s="308"/>
      <c r="AX165" s="308"/>
      <c r="AY165" s="308"/>
      <c r="AZ165" s="308"/>
      <c r="BA165" s="340"/>
      <c r="BH165" s="141"/>
      <c r="BI165" s="368"/>
      <c r="BJ165" s="369"/>
      <c r="BK165" s="369"/>
      <c r="BL165" s="369"/>
      <c r="BM165" s="369"/>
      <c r="BN165" s="369"/>
      <c r="BO165" s="369"/>
    </row>
    <row r="166" spans="3:67">
      <c r="C166" s="122"/>
      <c r="G166" s="189"/>
      <c r="H166" s="122"/>
      <c r="AC166" s="125"/>
      <c r="AD166" s="125"/>
      <c r="AE166" s="125"/>
      <c r="AF166" s="254"/>
      <c r="AG166" s="279"/>
      <c r="AH166" s="279"/>
      <c r="AI166" s="279"/>
      <c r="AJ166" s="279"/>
      <c r="AK166" s="279"/>
      <c r="AL166" s="280"/>
      <c r="AT166" s="132"/>
      <c r="AU166" s="307"/>
      <c r="AV166" s="308"/>
      <c r="AW166" s="308"/>
      <c r="AX166" s="308"/>
      <c r="AY166" s="308"/>
      <c r="AZ166" s="308"/>
      <c r="BA166" s="340"/>
      <c r="BH166" s="141"/>
      <c r="BI166" s="368"/>
      <c r="BJ166" s="369"/>
      <c r="BK166" s="369"/>
      <c r="BL166" s="369"/>
      <c r="BM166" s="369"/>
      <c r="BN166" s="369"/>
      <c r="BO166" s="369"/>
    </row>
    <row r="167" spans="3:67">
      <c r="C167" s="122"/>
      <c r="G167" s="189"/>
      <c r="H167" s="122"/>
      <c r="AC167" s="125"/>
      <c r="AD167" s="125"/>
      <c r="AE167" s="125"/>
      <c r="AF167" s="254"/>
      <c r="AG167" s="279"/>
      <c r="AH167" s="279"/>
      <c r="AI167" s="279"/>
      <c r="AJ167" s="279"/>
      <c r="AK167" s="279"/>
      <c r="AL167" s="280"/>
      <c r="AT167" s="132"/>
      <c r="AU167" s="307"/>
      <c r="AV167" s="308"/>
      <c r="AW167" s="308"/>
      <c r="AX167" s="308"/>
      <c r="AY167" s="308"/>
      <c r="AZ167" s="308"/>
      <c r="BA167" s="340"/>
      <c r="BH167" s="141"/>
      <c r="BI167" s="368"/>
      <c r="BJ167" s="369"/>
      <c r="BK167" s="369"/>
      <c r="BL167" s="369"/>
      <c r="BM167" s="369"/>
      <c r="BN167" s="369"/>
      <c r="BO167" s="369"/>
    </row>
    <row r="168" spans="3:67">
      <c r="C168" s="122"/>
      <c r="G168" s="189"/>
      <c r="H168" s="122"/>
      <c r="AC168" s="125"/>
      <c r="AD168" s="125"/>
      <c r="AE168" s="125"/>
      <c r="AF168" s="254"/>
      <c r="AG168" s="279"/>
      <c r="AH168" s="279"/>
      <c r="AI168" s="279"/>
      <c r="AJ168" s="279"/>
      <c r="AK168" s="279"/>
      <c r="AL168" s="280"/>
      <c r="AT168" s="132"/>
      <c r="AU168" s="307"/>
      <c r="AV168" s="308"/>
      <c r="AW168" s="308"/>
      <c r="AX168" s="308"/>
      <c r="AY168" s="308"/>
      <c r="AZ168" s="308"/>
      <c r="BA168" s="340"/>
      <c r="BH168" s="141"/>
      <c r="BI168" s="368"/>
      <c r="BJ168" s="369"/>
      <c r="BK168" s="369"/>
      <c r="BL168" s="369"/>
      <c r="BM168" s="369"/>
      <c r="BN168" s="369"/>
      <c r="BO168" s="369"/>
    </row>
    <row r="169" spans="3:67">
      <c r="C169" s="122"/>
      <c r="G169" s="189"/>
      <c r="H169" s="122"/>
      <c r="AC169" s="125"/>
      <c r="AD169" s="125"/>
      <c r="AE169" s="125"/>
      <c r="AF169" s="254"/>
      <c r="AG169" s="279"/>
      <c r="AH169" s="279"/>
      <c r="AI169" s="279"/>
      <c r="AJ169" s="279"/>
      <c r="AK169" s="279"/>
      <c r="AL169" s="280"/>
      <c r="AT169" s="132"/>
      <c r="AU169" s="307"/>
      <c r="AV169" s="308"/>
      <c r="AW169" s="308"/>
      <c r="AX169" s="308"/>
      <c r="AY169" s="308"/>
      <c r="AZ169" s="308"/>
      <c r="BA169" s="340"/>
      <c r="BH169" s="141"/>
      <c r="BI169" s="368"/>
      <c r="BJ169" s="369"/>
      <c r="BK169" s="369"/>
      <c r="BL169" s="369"/>
      <c r="BM169" s="369"/>
      <c r="BN169" s="369"/>
      <c r="BO169" s="369"/>
    </row>
    <row r="170" spans="3:67">
      <c r="C170" s="122"/>
      <c r="G170" s="189"/>
      <c r="H170" s="122"/>
      <c r="AC170" s="125"/>
      <c r="AD170" s="125"/>
      <c r="AE170" s="125"/>
      <c r="AF170" s="254"/>
      <c r="AG170" s="279"/>
      <c r="AH170" s="279"/>
      <c r="AI170" s="279"/>
      <c r="AJ170" s="279"/>
      <c r="AK170" s="279"/>
      <c r="AL170" s="280"/>
      <c r="AT170" s="132"/>
      <c r="AU170" s="307"/>
      <c r="AV170" s="308"/>
      <c r="AW170" s="308"/>
      <c r="AX170" s="308"/>
      <c r="AY170" s="308"/>
      <c r="AZ170" s="308"/>
      <c r="BA170" s="340"/>
      <c r="BH170" s="141"/>
      <c r="BI170" s="368"/>
      <c r="BJ170" s="369"/>
      <c r="BK170" s="369"/>
      <c r="BL170" s="369"/>
      <c r="BM170" s="369"/>
      <c r="BN170" s="369"/>
      <c r="BO170" s="369"/>
    </row>
    <row r="171" spans="3:67">
      <c r="C171" s="122"/>
      <c r="G171" s="189"/>
      <c r="H171" s="122"/>
      <c r="AC171" s="125"/>
      <c r="AD171" s="125"/>
      <c r="AE171" s="125"/>
      <c r="AF171" s="254"/>
      <c r="AG171" s="279"/>
      <c r="AH171" s="279"/>
      <c r="AI171" s="279"/>
      <c r="AJ171" s="279"/>
      <c r="AK171" s="279"/>
      <c r="AL171" s="280"/>
      <c r="AT171" s="132"/>
      <c r="AU171" s="307"/>
      <c r="AV171" s="308"/>
      <c r="AW171" s="308"/>
      <c r="AX171" s="308"/>
      <c r="AY171" s="308"/>
      <c r="AZ171" s="308"/>
      <c r="BA171" s="340"/>
      <c r="BH171" s="141"/>
      <c r="BI171" s="368"/>
      <c r="BJ171" s="369"/>
      <c r="BK171" s="369"/>
      <c r="BL171" s="369"/>
      <c r="BM171" s="369"/>
      <c r="BN171" s="369"/>
      <c r="BO171" s="369"/>
    </row>
    <row r="172" spans="3:67">
      <c r="C172" s="122"/>
      <c r="G172" s="189"/>
      <c r="H172" s="122"/>
      <c r="AC172" s="125"/>
      <c r="AD172" s="125"/>
      <c r="AE172" s="125"/>
      <c r="AF172" s="254"/>
      <c r="AG172" s="279"/>
      <c r="AH172" s="279"/>
      <c r="AI172" s="279"/>
      <c r="AJ172" s="279"/>
      <c r="AK172" s="279"/>
      <c r="AL172" s="280"/>
      <c r="AT172" s="132"/>
      <c r="AU172" s="307"/>
      <c r="AV172" s="308"/>
      <c r="AW172" s="308"/>
      <c r="AX172" s="308"/>
      <c r="AY172" s="308"/>
      <c r="AZ172" s="308"/>
      <c r="BA172" s="340"/>
      <c r="BH172" s="141"/>
      <c r="BI172" s="368"/>
      <c r="BJ172" s="369"/>
      <c r="BK172" s="369"/>
      <c r="BL172" s="369"/>
      <c r="BM172" s="369"/>
      <c r="BN172" s="369"/>
      <c r="BO172" s="369"/>
    </row>
    <row r="173" spans="3:67">
      <c r="C173" s="122"/>
      <c r="G173" s="189"/>
      <c r="H173" s="122"/>
      <c r="AC173" s="125"/>
      <c r="AD173" s="125"/>
      <c r="AE173" s="125"/>
      <c r="AF173" s="254"/>
      <c r="AG173" s="279"/>
      <c r="AH173" s="279"/>
      <c r="AI173" s="279"/>
      <c r="AJ173" s="279"/>
      <c r="AK173" s="279"/>
      <c r="AL173" s="280"/>
      <c r="AT173" s="132"/>
      <c r="AU173" s="307"/>
      <c r="AV173" s="308"/>
      <c r="AW173" s="308"/>
      <c r="AX173" s="308"/>
      <c r="AY173" s="308"/>
      <c r="AZ173" s="308"/>
      <c r="BA173" s="340"/>
      <c r="BH173" s="141"/>
      <c r="BI173" s="368"/>
      <c r="BJ173" s="369"/>
      <c r="BK173" s="369"/>
      <c r="BL173" s="369"/>
      <c r="BM173" s="369"/>
      <c r="BN173" s="369"/>
      <c r="BO173" s="369"/>
    </row>
    <row r="174" spans="3:67">
      <c r="C174" s="122"/>
      <c r="G174" s="189"/>
      <c r="H174" s="122"/>
      <c r="AC174" s="125"/>
      <c r="AD174" s="125"/>
      <c r="AE174" s="125"/>
      <c r="AF174" s="254"/>
      <c r="AG174" s="279"/>
      <c r="AH174" s="279"/>
      <c r="AI174" s="279"/>
      <c r="AJ174" s="279"/>
      <c r="AK174" s="279"/>
      <c r="AL174" s="280"/>
      <c r="AT174" s="132"/>
      <c r="AU174" s="307"/>
      <c r="AV174" s="308"/>
      <c r="AW174" s="308"/>
      <c r="AX174" s="308"/>
      <c r="AY174" s="308"/>
      <c r="AZ174" s="308"/>
      <c r="BA174" s="340"/>
      <c r="BH174" s="141"/>
      <c r="BI174" s="368"/>
      <c r="BJ174" s="369"/>
      <c r="BK174" s="369"/>
      <c r="BL174" s="369"/>
      <c r="BM174" s="369"/>
      <c r="BN174" s="369"/>
      <c r="BO174" s="369"/>
    </row>
    <row r="175" spans="3:67">
      <c r="C175" s="122"/>
      <c r="G175" s="189"/>
      <c r="H175" s="122"/>
      <c r="AC175" s="125"/>
      <c r="AD175" s="125"/>
      <c r="AE175" s="125"/>
      <c r="AF175" s="254"/>
      <c r="AG175" s="279"/>
      <c r="AH175" s="279"/>
      <c r="AI175" s="279"/>
      <c r="AJ175" s="279"/>
      <c r="AK175" s="279"/>
      <c r="AL175" s="280"/>
      <c r="AT175" s="132"/>
      <c r="AU175" s="307"/>
      <c r="AV175" s="308"/>
      <c r="AW175" s="308"/>
      <c r="AX175" s="308"/>
      <c r="AY175" s="308"/>
      <c r="AZ175" s="308"/>
      <c r="BA175" s="340"/>
      <c r="BH175" s="141"/>
      <c r="BI175" s="368"/>
      <c r="BJ175" s="369"/>
      <c r="BK175" s="369"/>
      <c r="BL175" s="369"/>
      <c r="BM175" s="369"/>
      <c r="BN175" s="369"/>
      <c r="BO175" s="369"/>
    </row>
    <row r="176" spans="3:67">
      <c r="C176" s="122"/>
      <c r="G176" s="189"/>
      <c r="H176" s="122"/>
      <c r="AC176" s="125"/>
      <c r="AD176" s="125"/>
      <c r="AE176" s="125"/>
      <c r="AF176" s="254"/>
      <c r="AG176" s="279"/>
      <c r="AH176" s="279"/>
      <c r="AI176" s="279"/>
      <c r="AJ176" s="279"/>
      <c r="AK176" s="279"/>
      <c r="AL176" s="280"/>
      <c r="AT176" s="132"/>
      <c r="AU176" s="307"/>
      <c r="AV176" s="308"/>
      <c r="AW176" s="308"/>
      <c r="AX176" s="308"/>
      <c r="AY176" s="308"/>
      <c r="AZ176" s="308"/>
      <c r="BA176" s="340"/>
      <c r="BH176" s="141"/>
      <c r="BI176" s="368"/>
      <c r="BJ176" s="369"/>
      <c r="BK176" s="369"/>
      <c r="BL176" s="369"/>
      <c r="BM176" s="369"/>
      <c r="BN176" s="369"/>
      <c r="BO176" s="369"/>
    </row>
    <row r="177" spans="3:67">
      <c r="C177" s="122"/>
      <c r="G177" s="189"/>
      <c r="H177" s="122"/>
      <c r="AC177" s="125"/>
      <c r="AD177" s="125"/>
      <c r="AE177" s="125"/>
      <c r="AF177" s="254"/>
      <c r="AG177" s="279"/>
      <c r="AH177" s="279"/>
      <c r="AI177" s="279"/>
      <c r="AJ177" s="279"/>
      <c r="AK177" s="279"/>
      <c r="AL177" s="280"/>
      <c r="AT177" s="132"/>
      <c r="AU177" s="307"/>
      <c r="AV177" s="308"/>
      <c r="AW177" s="308"/>
      <c r="AX177" s="308"/>
      <c r="AY177" s="308"/>
      <c r="AZ177" s="308"/>
      <c r="BA177" s="340"/>
      <c r="BH177" s="141"/>
      <c r="BI177" s="368"/>
      <c r="BJ177" s="369"/>
      <c r="BK177" s="369"/>
      <c r="BL177" s="369"/>
      <c r="BM177" s="369"/>
      <c r="BN177" s="369"/>
      <c r="BO177" s="369"/>
    </row>
    <row r="178" spans="3:67">
      <c r="C178" s="122"/>
      <c r="G178" s="189"/>
      <c r="H178" s="122"/>
      <c r="AC178" s="125"/>
      <c r="AD178" s="125"/>
      <c r="AE178" s="125"/>
      <c r="AF178" s="254"/>
      <c r="AG178" s="279"/>
      <c r="AH178" s="279"/>
      <c r="AI178" s="279"/>
      <c r="AJ178" s="279"/>
      <c r="AK178" s="279"/>
      <c r="AL178" s="280"/>
      <c r="AT178" s="132"/>
      <c r="AU178" s="307"/>
      <c r="AV178" s="308"/>
      <c r="AW178" s="308"/>
      <c r="AX178" s="308"/>
      <c r="AY178" s="308"/>
      <c r="AZ178" s="308"/>
      <c r="BA178" s="340"/>
      <c r="BH178" s="141"/>
      <c r="BI178" s="368"/>
      <c r="BJ178" s="369"/>
      <c r="BK178" s="369"/>
      <c r="BL178" s="369"/>
      <c r="BM178" s="369"/>
      <c r="BN178" s="369"/>
      <c r="BO178" s="369"/>
    </row>
    <row r="179" spans="3:67">
      <c r="C179" s="122"/>
      <c r="G179" s="189"/>
      <c r="H179" s="122"/>
      <c r="AC179" s="125"/>
      <c r="AD179" s="125"/>
      <c r="AE179" s="125"/>
      <c r="AF179" s="254"/>
      <c r="AG179" s="279"/>
      <c r="AH179" s="279"/>
      <c r="AI179" s="279"/>
      <c r="AJ179" s="279"/>
      <c r="AK179" s="279"/>
      <c r="AL179" s="280"/>
      <c r="AT179" s="132"/>
      <c r="AU179" s="307"/>
      <c r="AV179" s="308"/>
      <c r="AW179" s="308"/>
      <c r="AX179" s="308"/>
      <c r="AY179" s="308"/>
      <c r="AZ179" s="308"/>
      <c r="BA179" s="340"/>
      <c r="BH179" s="141"/>
      <c r="BI179" s="368"/>
      <c r="BJ179" s="369"/>
      <c r="BK179" s="369"/>
      <c r="BL179" s="369"/>
      <c r="BM179" s="369"/>
      <c r="BN179" s="369"/>
      <c r="BO179" s="369"/>
    </row>
    <row r="180" spans="3:67">
      <c r="C180" s="122"/>
      <c r="G180" s="189"/>
      <c r="H180" s="122"/>
      <c r="AC180" s="125"/>
      <c r="AD180" s="125"/>
      <c r="AE180" s="125"/>
      <c r="AF180" s="254"/>
      <c r="AG180" s="279"/>
      <c r="AH180" s="279"/>
      <c r="AI180" s="279"/>
      <c r="AJ180" s="279"/>
      <c r="AK180" s="279"/>
      <c r="AL180" s="280"/>
      <c r="AT180" s="132"/>
      <c r="AU180" s="307"/>
      <c r="AV180" s="308"/>
      <c r="AW180" s="308"/>
      <c r="AX180" s="308"/>
      <c r="AY180" s="308"/>
      <c r="AZ180" s="308"/>
      <c r="BA180" s="340"/>
      <c r="BH180" s="141"/>
      <c r="BI180" s="368"/>
      <c r="BJ180" s="369"/>
      <c r="BK180" s="369"/>
      <c r="BL180" s="369"/>
      <c r="BM180" s="369"/>
      <c r="BN180" s="369"/>
      <c r="BO180" s="369"/>
    </row>
    <row r="181" spans="3:67">
      <c r="C181" s="122"/>
      <c r="G181" s="189"/>
      <c r="H181" s="122"/>
      <c r="AC181" s="125"/>
      <c r="AD181" s="125"/>
      <c r="AE181" s="125"/>
      <c r="AF181" s="254"/>
      <c r="AG181" s="279"/>
      <c r="AH181" s="279"/>
      <c r="AI181" s="279"/>
      <c r="AJ181" s="279"/>
      <c r="AK181" s="279"/>
      <c r="AL181" s="280"/>
      <c r="AT181" s="132"/>
      <c r="AU181" s="307"/>
      <c r="AV181" s="308"/>
      <c r="AW181" s="308"/>
      <c r="AX181" s="308"/>
      <c r="AY181" s="308"/>
      <c r="AZ181" s="308"/>
      <c r="BA181" s="340"/>
      <c r="BH181" s="141"/>
      <c r="BI181" s="368"/>
      <c r="BJ181" s="369"/>
      <c r="BK181" s="369"/>
      <c r="BL181" s="369"/>
      <c r="BM181" s="369"/>
      <c r="BN181" s="369"/>
      <c r="BO181" s="369"/>
    </row>
    <row r="182" spans="3:67">
      <c r="C182" s="122"/>
      <c r="G182" s="189"/>
      <c r="H182" s="122"/>
      <c r="AC182" s="125"/>
      <c r="AD182" s="125"/>
      <c r="AE182" s="125"/>
      <c r="AF182" s="254"/>
      <c r="AG182" s="279"/>
      <c r="AH182" s="279"/>
      <c r="AI182" s="279"/>
      <c r="AJ182" s="279"/>
      <c r="AK182" s="279"/>
      <c r="AL182" s="280"/>
      <c r="AT182" s="132"/>
      <c r="AU182" s="307"/>
      <c r="AV182" s="308"/>
      <c r="AW182" s="308"/>
      <c r="AX182" s="308"/>
      <c r="AY182" s="308"/>
      <c r="AZ182" s="308"/>
      <c r="BA182" s="340"/>
      <c r="BH182" s="141"/>
      <c r="BI182" s="368"/>
      <c r="BJ182" s="369"/>
      <c r="BK182" s="369"/>
      <c r="BL182" s="369"/>
      <c r="BM182" s="369"/>
      <c r="BN182" s="369"/>
      <c r="BO182" s="369"/>
    </row>
    <row r="183" spans="3:67">
      <c r="C183" s="122"/>
      <c r="G183" s="189"/>
      <c r="H183" s="122"/>
      <c r="AC183" s="125"/>
      <c r="AD183" s="125"/>
      <c r="AE183" s="125"/>
      <c r="AF183" s="254"/>
      <c r="AG183" s="279"/>
      <c r="AH183" s="279"/>
      <c r="AI183" s="279"/>
      <c r="AJ183" s="279"/>
      <c r="AK183" s="279"/>
      <c r="AL183" s="280"/>
      <c r="AT183" s="132"/>
      <c r="AU183" s="307"/>
      <c r="AV183" s="308"/>
      <c r="AW183" s="308"/>
      <c r="AX183" s="308"/>
      <c r="AY183" s="308"/>
      <c r="AZ183" s="308"/>
      <c r="BA183" s="340"/>
      <c r="BH183" s="141"/>
      <c r="BI183" s="368"/>
      <c r="BJ183" s="369"/>
      <c r="BK183" s="369"/>
      <c r="BL183" s="369"/>
      <c r="BM183" s="369"/>
      <c r="BN183" s="369"/>
      <c r="BO183" s="369"/>
    </row>
    <row r="184" spans="3:67">
      <c r="C184" s="122"/>
      <c r="G184" s="189"/>
      <c r="H184" s="122"/>
      <c r="AC184" s="125"/>
      <c r="AD184" s="125"/>
      <c r="AE184" s="125"/>
      <c r="AF184" s="254"/>
      <c r="AG184" s="279"/>
      <c r="AH184" s="279"/>
      <c r="AI184" s="279"/>
      <c r="AJ184" s="279"/>
      <c r="AK184" s="279"/>
      <c r="AL184" s="280"/>
      <c r="AT184" s="132"/>
      <c r="AU184" s="307"/>
      <c r="AV184" s="308"/>
      <c r="AW184" s="308"/>
      <c r="AX184" s="308"/>
      <c r="AY184" s="308"/>
      <c r="AZ184" s="308"/>
      <c r="BA184" s="340"/>
      <c r="BH184" s="141"/>
      <c r="BI184" s="368"/>
      <c r="BJ184" s="369"/>
      <c r="BK184" s="369"/>
      <c r="BL184" s="369"/>
      <c r="BM184" s="369"/>
      <c r="BN184" s="369"/>
      <c r="BO184" s="369"/>
    </row>
    <row r="185" spans="3:67">
      <c r="C185" s="122"/>
      <c r="G185" s="189"/>
      <c r="H185" s="122"/>
      <c r="AC185" s="125"/>
      <c r="AD185" s="125"/>
      <c r="AE185" s="125"/>
      <c r="AF185" s="254"/>
      <c r="AG185" s="279"/>
      <c r="AH185" s="279"/>
      <c r="AI185" s="279"/>
      <c r="AJ185" s="279"/>
      <c r="AK185" s="279"/>
      <c r="AL185" s="280"/>
      <c r="AT185" s="132"/>
      <c r="AU185" s="307"/>
      <c r="AV185" s="308"/>
      <c r="AW185" s="308"/>
      <c r="AX185" s="308"/>
      <c r="AY185" s="308"/>
      <c r="AZ185" s="308"/>
      <c r="BA185" s="340"/>
      <c r="BH185" s="141"/>
      <c r="BI185" s="368"/>
      <c r="BJ185" s="369"/>
      <c r="BK185" s="369"/>
      <c r="BL185" s="369"/>
      <c r="BM185" s="369"/>
      <c r="BN185" s="369"/>
      <c r="BO185" s="369"/>
    </row>
    <row r="186" spans="3:67">
      <c r="C186" s="122"/>
      <c r="G186" s="189"/>
      <c r="H186" s="122"/>
      <c r="AC186" s="125"/>
      <c r="AD186" s="125"/>
      <c r="AE186" s="125"/>
      <c r="AF186" s="254"/>
      <c r="AG186" s="279"/>
      <c r="AH186" s="279"/>
      <c r="AI186" s="279"/>
      <c r="AJ186" s="279"/>
      <c r="AK186" s="279"/>
      <c r="AL186" s="280"/>
      <c r="AT186" s="132"/>
      <c r="AU186" s="307"/>
      <c r="AV186" s="308"/>
      <c r="AW186" s="308"/>
      <c r="AX186" s="308"/>
      <c r="AY186" s="308"/>
      <c r="AZ186" s="308"/>
      <c r="BA186" s="340"/>
      <c r="BH186" s="141"/>
      <c r="BI186" s="368"/>
      <c r="BJ186" s="369"/>
      <c r="BK186" s="369"/>
      <c r="BL186" s="369"/>
      <c r="BM186" s="369"/>
      <c r="BN186" s="369"/>
      <c r="BO186" s="369"/>
    </row>
    <row r="187" spans="3:67">
      <c r="C187" s="122"/>
      <c r="G187" s="189"/>
      <c r="H187" s="122"/>
      <c r="AC187" s="125"/>
      <c r="AD187" s="125"/>
      <c r="AE187" s="125"/>
      <c r="AF187" s="254"/>
      <c r="AG187" s="279"/>
      <c r="AH187" s="279"/>
      <c r="AI187" s="279"/>
      <c r="AJ187" s="279"/>
      <c r="AK187" s="279"/>
      <c r="AL187" s="280"/>
      <c r="AT187" s="132"/>
      <c r="AU187" s="307"/>
      <c r="AV187" s="308"/>
      <c r="AW187" s="308"/>
      <c r="AX187" s="308"/>
      <c r="AY187" s="308"/>
      <c r="AZ187" s="308"/>
      <c r="BA187" s="340"/>
      <c r="BH187" s="141"/>
      <c r="BI187" s="368"/>
      <c r="BJ187" s="369"/>
      <c r="BK187" s="369"/>
      <c r="BL187" s="369"/>
      <c r="BM187" s="369"/>
      <c r="BN187" s="369"/>
      <c r="BO187" s="369"/>
    </row>
    <row r="188" spans="3:67">
      <c r="C188" s="122"/>
      <c r="G188" s="189"/>
      <c r="H188" s="122"/>
      <c r="AC188" s="125"/>
      <c r="AD188" s="125"/>
      <c r="AE188" s="125"/>
      <c r="AF188" s="254"/>
      <c r="AG188" s="279"/>
      <c r="AH188" s="279"/>
      <c r="AI188" s="279"/>
      <c r="AJ188" s="279"/>
      <c r="AK188" s="279"/>
      <c r="AL188" s="280"/>
      <c r="AT188" s="132"/>
      <c r="AU188" s="307"/>
      <c r="AV188" s="308"/>
      <c r="AW188" s="308"/>
      <c r="AX188" s="308"/>
      <c r="AY188" s="308"/>
      <c r="AZ188" s="308"/>
      <c r="BA188" s="340"/>
      <c r="BH188" s="141"/>
      <c r="BI188" s="368"/>
      <c r="BJ188" s="369"/>
      <c r="BK188" s="369"/>
      <c r="BL188" s="369"/>
      <c r="BM188" s="369"/>
      <c r="BN188" s="369"/>
      <c r="BO188" s="369"/>
    </row>
    <row r="189" spans="3:67">
      <c r="C189" s="122"/>
      <c r="G189" s="189"/>
      <c r="H189" s="122"/>
      <c r="AC189" s="125"/>
      <c r="AD189" s="125"/>
      <c r="AE189" s="125"/>
      <c r="AF189" s="254"/>
      <c r="AG189" s="279"/>
      <c r="AH189" s="279"/>
      <c r="AI189" s="279"/>
      <c r="AJ189" s="279"/>
      <c r="AK189" s="279"/>
      <c r="AL189" s="280"/>
      <c r="AT189" s="132"/>
      <c r="AU189" s="307"/>
      <c r="AV189" s="308"/>
      <c r="AW189" s="308"/>
      <c r="AX189" s="308"/>
      <c r="AY189" s="308"/>
      <c r="AZ189" s="308"/>
      <c r="BA189" s="340"/>
      <c r="BH189" s="141"/>
      <c r="BI189" s="368"/>
      <c r="BJ189" s="369"/>
      <c r="BK189" s="369"/>
      <c r="BL189" s="369"/>
      <c r="BM189" s="369"/>
      <c r="BN189" s="369"/>
      <c r="BO189" s="369"/>
    </row>
    <row r="190" spans="3:67">
      <c r="C190" s="122"/>
      <c r="G190" s="189"/>
      <c r="H190" s="122"/>
      <c r="AC190" s="125"/>
      <c r="AD190" s="125"/>
      <c r="AE190" s="125"/>
      <c r="AF190" s="254"/>
      <c r="AG190" s="279"/>
      <c r="AH190" s="279"/>
      <c r="AI190" s="279"/>
      <c r="AJ190" s="279"/>
      <c r="AK190" s="279"/>
      <c r="AL190" s="280"/>
      <c r="AT190" s="132"/>
      <c r="AU190" s="307"/>
      <c r="AV190" s="308"/>
      <c r="AW190" s="308"/>
      <c r="AX190" s="308"/>
      <c r="AY190" s="308"/>
      <c r="AZ190" s="308"/>
      <c r="BA190" s="340"/>
      <c r="BH190" s="141"/>
      <c r="BI190" s="368"/>
      <c r="BJ190" s="369"/>
      <c r="BK190" s="369"/>
      <c r="BL190" s="369"/>
      <c r="BM190" s="369"/>
      <c r="BN190" s="369"/>
      <c r="BO190" s="369"/>
    </row>
    <row r="191" spans="3:67">
      <c r="C191" s="122"/>
      <c r="G191" s="189"/>
      <c r="H191" s="122"/>
      <c r="AC191" s="125"/>
      <c r="AD191" s="125"/>
      <c r="AE191" s="125"/>
      <c r="AF191" s="254"/>
      <c r="AG191" s="279"/>
      <c r="AH191" s="279"/>
      <c r="AI191" s="279"/>
      <c r="AJ191" s="279"/>
      <c r="AK191" s="279"/>
      <c r="AL191" s="280"/>
      <c r="AT191" s="132"/>
      <c r="AU191" s="307"/>
      <c r="AV191" s="308"/>
      <c r="AW191" s="308"/>
      <c r="AX191" s="308"/>
      <c r="AY191" s="308"/>
      <c r="AZ191" s="308"/>
      <c r="BA191" s="340"/>
      <c r="BH191" s="141"/>
      <c r="BI191" s="368"/>
      <c r="BJ191" s="369"/>
      <c r="BK191" s="369"/>
      <c r="BL191" s="369"/>
      <c r="BM191" s="369"/>
      <c r="BN191" s="369"/>
      <c r="BO191" s="369"/>
    </row>
    <row r="192" spans="3:67">
      <c r="C192" s="122"/>
      <c r="G192" s="189"/>
      <c r="H192" s="122"/>
      <c r="AC192" s="125"/>
      <c r="AD192" s="125"/>
      <c r="AE192" s="125"/>
      <c r="AF192" s="254"/>
      <c r="AG192" s="279"/>
      <c r="AH192" s="279"/>
      <c r="AI192" s="279"/>
      <c r="AJ192" s="279"/>
      <c r="AK192" s="279"/>
      <c r="AL192" s="280"/>
      <c r="AT192" s="132"/>
      <c r="AU192" s="307"/>
      <c r="AV192" s="308"/>
      <c r="AW192" s="308"/>
      <c r="AX192" s="308"/>
      <c r="AY192" s="308"/>
      <c r="AZ192" s="308"/>
      <c r="BA192" s="340"/>
      <c r="BH192" s="141"/>
      <c r="BI192" s="368"/>
      <c r="BJ192" s="369"/>
      <c r="BK192" s="369"/>
      <c r="BL192" s="369"/>
      <c r="BM192" s="369"/>
      <c r="BN192" s="369"/>
      <c r="BO192" s="369"/>
    </row>
    <row r="193" spans="3:67">
      <c r="C193" s="122"/>
      <c r="G193" s="189"/>
      <c r="H193" s="122"/>
      <c r="AC193" s="125"/>
      <c r="AD193" s="125"/>
      <c r="AE193" s="125"/>
      <c r="AF193" s="254"/>
      <c r="AG193" s="279"/>
      <c r="AH193" s="279"/>
      <c r="AI193" s="279"/>
      <c r="AJ193" s="279"/>
      <c r="AK193" s="279"/>
      <c r="AL193" s="280"/>
      <c r="AT193" s="132"/>
      <c r="AU193" s="307"/>
      <c r="AV193" s="308"/>
      <c r="AW193" s="308"/>
      <c r="AX193" s="308"/>
      <c r="AY193" s="308"/>
      <c r="AZ193" s="308"/>
      <c r="BA193" s="340"/>
      <c r="BH193" s="141"/>
      <c r="BI193" s="368"/>
      <c r="BJ193" s="369"/>
      <c r="BK193" s="369"/>
      <c r="BL193" s="369"/>
      <c r="BM193" s="369"/>
      <c r="BN193" s="369"/>
      <c r="BO193" s="369"/>
    </row>
    <row r="194" spans="3:67">
      <c r="C194" s="122"/>
      <c r="G194" s="189"/>
      <c r="H194" s="122"/>
      <c r="AC194" s="125"/>
      <c r="AD194" s="125"/>
      <c r="AE194" s="125"/>
      <c r="AF194" s="254"/>
      <c r="AG194" s="279"/>
      <c r="AH194" s="279"/>
      <c r="AI194" s="279"/>
      <c r="AJ194" s="279"/>
      <c r="AK194" s="279"/>
      <c r="AL194" s="280"/>
      <c r="AT194" s="132"/>
      <c r="AU194" s="307"/>
      <c r="AV194" s="308"/>
      <c r="AW194" s="308"/>
      <c r="AX194" s="308"/>
      <c r="AY194" s="308"/>
      <c r="AZ194" s="308"/>
      <c r="BA194" s="340"/>
      <c r="BH194" s="141"/>
      <c r="BI194" s="368"/>
      <c r="BJ194" s="369"/>
      <c r="BK194" s="369"/>
      <c r="BL194" s="369"/>
      <c r="BM194" s="369"/>
      <c r="BN194" s="369"/>
      <c r="BO194" s="369"/>
    </row>
    <row r="195" spans="3:67">
      <c r="C195" s="122"/>
      <c r="G195" s="189"/>
      <c r="H195" s="122"/>
      <c r="AC195" s="125"/>
      <c r="AD195" s="125"/>
      <c r="AE195" s="125"/>
      <c r="AF195" s="254"/>
      <c r="AG195" s="279"/>
      <c r="AH195" s="279"/>
      <c r="AI195" s="279"/>
      <c r="AJ195" s="279"/>
      <c r="AK195" s="279"/>
      <c r="AL195" s="280"/>
      <c r="AT195" s="132"/>
      <c r="AU195" s="307"/>
      <c r="AV195" s="308"/>
      <c r="AW195" s="308"/>
      <c r="AX195" s="308"/>
      <c r="AY195" s="308"/>
      <c r="AZ195" s="308"/>
      <c r="BA195" s="340"/>
      <c r="BH195" s="141"/>
      <c r="BI195" s="368"/>
      <c r="BJ195" s="369"/>
      <c r="BK195" s="369"/>
      <c r="BL195" s="369"/>
      <c r="BM195" s="369"/>
      <c r="BN195" s="369"/>
      <c r="BO195" s="369"/>
    </row>
    <row r="196" spans="3:67">
      <c r="C196" s="122"/>
      <c r="G196" s="189"/>
      <c r="H196" s="122"/>
      <c r="AC196" s="125"/>
      <c r="AD196" s="125"/>
      <c r="AE196" s="125"/>
      <c r="AF196" s="254"/>
      <c r="AG196" s="279"/>
      <c r="AH196" s="279"/>
      <c r="AI196" s="279"/>
      <c r="AJ196" s="279"/>
      <c r="AK196" s="279"/>
      <c r="AL196" s="280"/>
      <c r="AT196" s="132"/>
      <c r="AU196" s="307"/>
      <c r="AV196" s="308"/>
      <c r="AW196" s="308"/>
      <c r="AX196" s="308"/>
      <c r="AY196" s="308"/>
      <c r="AZ196" s="308"/>
      <c r="BA196" s="340"/>
      <c r="BH196" s="141"/>
      <c r="BI196" s="368"/>
      <c r="BJ196" s="369"/>
      <c r="BK196" s="369"/>
      <c r="BL196" s="369"/>
      <c r="BM196" s="369"/>
      <c r="BN196" s="369"/>
      <c r="BO196" s="369"/>
    </row>
    <row r="197" spans="3:67">
      <c r="C197" s="122"/>
      <c r="G197" s="189"/>
      <c r="H197" s="122"/>
      <c r="M197" s="158"/>
      <c r="T197" s="158"/>
      <c r="AC197" s="125"/>
      <c r="AD197" s="125"/>
      <c r="AE197" s="125"/>
      <c r="AF197" s="254"/>
      <c r="AG197" s="279"/>
      <c r="AH197" s="279"/>
      <c r="AI197" s="279"/>
      <c r="AJ197" s="279"/>
      <c r="AK197" s="279"/>
      <c r="AL197" s="280"/>
      <c r="AT197" s="132"/>
      <c r="AU197" s="307"/>
      <c r="AV197" s="308"/>
      <c r="AW197" s="308"/>
      <c r="AX197" s="308"/>
      <c r="AY197" s="308"/>
      <c r="AZ197" s="308"/>
      <c r="BA197" s="340"/>
      <c r="BH197" s="141"/>
      <c r="BI197" s="368"/>
      <c r="BJ197" s="369"/>
      <c r="BK197" s="369"/>
      <c r="BL197" s="369"/>
      <c r="BM197" s="369"/>
      <c r="BN197" s="369"/>
      <c r="BO197" s="369"/>
    </row>
    <row r="198" spans="1:67">
      <c r="A198" s="412"/>
      <c r="B198" s="157"/>
      <c r="C198" s="158"/>
      <c r="D198" s="119"/>
      <c r="E198" s="119"/>
      <c r="F198" s="119"/>
      <c r="G198" s="413"/>
      <c r="H198" s="158"/>
      <c r="I198" s="119"/>
      <c r="J198" s="119"/>
      <c r="K198" s="119"/>
      <c r="L198" s="119"/>
      <c r="M198" s="158"/>
      <c r="N198" s="158"/>
      <c r="S198" s="119"/>
      <c r="T198" s="158"/>
      <c r="U198" s="158"/>
      <c r="AC198" s="125"/>
      <c r="AD198" s="125"/>
      <c r="AE198" s="125"/>
      <c r="AF198" s="254"/>
      <c r="AG198" s="279"/>
      <c r="AH198" s="279"/>
      <c r="AI198" s="279"/>
      <c r="AJ198" s="279"/>
      <c r="AK198" s="279"/>
      <c r="AL198" s="280"/>
      <c r="AT198" s="132"/>
      <c r="AU198" s="307"/>
      <c r="AV198" s="308"/>
      <c r="AW198" s="308"/>
      <c r="AX198" s="308"/>
      <c r="AY198" s="308"/>
      <c r="AZ198" s="308"/>
      <c r="BA198" s="340"/>
      <c r="BH198" s="141"/>
      <c r="BI198" s="368"/>
      <c r="BJ198" s="369"/>
      <c r="BK198" s="369"/>
      <c r="BL198" s="369"/>
      <c r="BM198" s="369"/>
      <c r="BN198" s="369"/>
      <c r="BO198" s="369"/>
    </row>
    <row r="199" spans="1:67">
      <c r="A199" s="412"/>
      <c r="B199" s="157"/>
      <c r="C199" s="158"/>
      <c r="D199" s="119"/>
      <c r="E199" s="119"/>
      <c r="F199" s="119"/>
      <c r="G199" s="413"/>
      <c r="H199" s="158"/>
      <c r="I199" s="119"/>
      <c r="J199" s="119"/>
      <c r="K199" s="119"/>
      <c r="L199" s="119"/>
      <c r="M199" s="158"/>
      <c r="N199" s="158"/>
      <c r="S199" s="119"/>
      <c r="T199" s="158"/>
      <c r="U199" s="158"/>
      <c r="AC199" s="125"/>
      <c r="AD199" s="125"/>
      <c r="AE199" s="125"/>
      <c r="AF199" s="254"/>
      <c r="AG199" s="279"/>
      <c r="AH199" s="279"/>
      <c r="AI199" s="279"/>
      <c r="AJ199" s="279"/>
      <c r="AK199" s="279"/>
      <c r="AL199" s="280"/>
      <c r="AT199" s="132"/>
      <c r="AU199" s="307"/>
      <c r="AV199" s="308"/>
      <c r="AW199" s="308"/>
      <c r="AX199" s="308"/>
      <c r="AY199" s="308"/>
      <c r="AZ199" s="308"/>
      <c r="BA199" s="340"/>
      <c r="BH199" s="141"/>
      <c r="BI199" s="368"/>
      <c r="BJ199" s="369"/>
      <c r="BK199" s="369"/>
      <c r="BL199" s="369"/>
      <c r="BM199" s="369"/>
      <c r="BN199" s="369"/>
      <c r="BO199" s="369"/>
    </row>
    <row r="200" spans="1:67">
      <c r="A200" s="412"/>
      <c r="B200" s="157"/>
      <c r="C200" s="158"/>
      <c r="D200" s="119"/>
      <c r="E200" s="119"/>
      <c r="F200" s="119"/>
      <c r="G200" s="413"/>
      <c r="H200" s="158"/>
      <c r="I200" s="119"/>
      <c r="J200" s="119"/>
      <c r="K200" s="119"/>
      <c r="L200" s="119"/>
      <c r="M200" s="158"/>
      <c r="N200" s="158"/>
      <c r="S200" s="119"/>
      <c r="T200" s="158"/>
      <c r="U200" s="158"/>
      <c r="AC200" s="125"/>
      <c r="AD200" s="125"/>
      <c r="AE200" s="125"/>
      <c r="AF200" s="254"/>
      <c r="AG200" s="279"/>
      <c r="AH200" s="279"/>
      <c r="AI200" s="279"/>
      <c r="AJ200" s="279"/>
      <c r="AK200" s="279"/>
      <c r="AL200" s="280"/>
      <c r="AT200" s="132"/>
      <c r="AU200" s="307"/>
      <c r="AV200" s="308"/>
      <c r="AW200" s="308"/>
      <c r="AX200" s="308"/>
      <c r="AY200" s="308"/>
      <c r="AZ200" s="308"/>
      <c r="BA200" s="340"/>
      <c r="BH200" s="141"/>
      <c r="BI200" s="368"/>
      <c r="BJ200" s="369"/>
      <c r="BK200" s="369"/>
      <c r="BL200" s="369"/>
      <c r="BM200" s="369"/>
      <c r="BN200" s="369"/>
      <c r="BO200" s="369"/>
    </row>
    <row r="201" spans="1:67">
      <c r="A201" s="412"/>
      <c r="B201" s="157"/>
      <c r="C201" s="158"/>
      <c r="D201" s="119"/>
      <c r="E201" s="119"/>
      <c r="F201" s="119"/>
      <c r="G201" s="413"/>
      <c r="H201" s="158"/>
      <c r="I201" s="119"/>
      <c r="J201" s="119"/>
      <c r="K201" s="119"/>
      <c r="L201" s="119"/>
      <c r="M201" s="158"/>
      <c r="N201" s="158"/>
      <c r="S201" s="119"/>
      <c r="T201" s="158"/>
      <c r="U201" s="158"/>
      <c r="AC201" s="125"/>
      <c r="AD201" s="125"/>
      <c r="AE201" s="125"/>
      <c r="AF201" s="254"/>
      <c r="AG201" s="279"/>
      <c r="AH201" s="279"/>
      <c r="AI201" s="279"/>
      <c r="AJ201" s="279"/>
      <c r="AK201" s="279"/>
      <c r="AL201" s="280"/>
      <c r="AT201" s="132"/>
      <c r="AU201" s="307"/>
      <c r="AV201" s="308"/>
      <c r="AW201" s="308"/>
      <c r="AX201" s="308"/>
      <c r="AY201" s="308"/>
      <c r="AZ201" s="308"/>
      <c r="BA201" s="340"/>
      <c r="BH201" s="141"/>
      <c r="BI201" s="368"/>
      <c r="BJ201" s="369"/>
      <c r="BK201" s="369"/>
      <c r="BL201" s="369"/>
      <c r="BM201" s="369"/>
      <c r="BN201" s="369"/>
      <c r="BO201" s="369"/>
    </row>
    <row r="202" spans="1:67">
      <c r="A202" s="412"/>
      <c r="B202" s="157"/>
      <c r="C202" s="158"/>
      <c r="D202" s="119"/>
      <c r="E202" s="119"/>
      <c r="F202" s="119"/>
      <c r="G202" s="413"/>
      <c r="H202" s="158"/>
      <c r="I202" s="119"/>
      <c r="J202" s="119"/>
      <c r="K202" s="119"/>
      <c r="L202" s="119"/>
      <c r="M202" s="158"/>
      <c r="N202" s="158"/>
      <c r="S202" s="119"/>
      <c r="T202" s="158"/>
      <c r="U202" s="158"/>
      <c r="AC202" s="125"/>
      <c r="AD202" s="125"/>
      <c r="AE202" s="125"/>
      <c r="AF202" s="254"/>
      <c r="AG202" s="279"/>
      <c r="AH202" s="279"/>
      <c r="AI202" s="279"/>
      <c r="AJ202" s="279"/>
      <c r="AK202" s="279"/>
      <c r="AL202" s="280"/>
      <c r="AT202" s="132"/>
      <c r="AU202" s="307"/>
      <c r="AV202" s="308"/>
      <c r="AW202" s="308"/>
      <c r="AX202" s="308"/>
      <c r="AY202" s="308"/>
      <c r="AZ202" s="308"/>
      <c r="BA202" s="340"/>
      <c r="BH202" s="141"/>
      <c r="BI202" s="368"/>
      <c r="BJ202" s="369"/>
      <c r="BK202" s="369"/>
      <c r="BL202" s="369"/>
      <c r="BM202" s="369"/>
      <c r="BN202" s="369"/>
      <c r="BO202" s="369"/>
    </row>
    <row r="203" s="119" customFormat="1" spans="1:75">
      <c r="A203" s="412"/>
      <c r="B203" s="157"/>
      <c r="C203" s="158"/>
      <c r="G203" s="413"/>
      <c r="H203" s="158"/>
      <c r="M203" s="158"/>
      <c r="N203" s="158"/>
      <c r="O203" s="121"/>
      <c r="P203" s="121"/>
      <c r="Q203" s="121"/>
      <c r="R203" s="121"/>
      <c r="T203" s="158"/>
      <c r="U203" s="158"/>
      <c r="V203" s="121"/>
      <c r="W203" s="123"/>
      <c r="X203" s="124"/>
      <c r="Y203" s="125"/>
      <c r="Z203" s="125"/>
      <c r="AA203" s="126"/>
      <c r="AB203" s="126"/>
      <c r="AC203" s="125"/>
      <c r="AD203" s="125"/>
      <c r="AE203" s="125"/>
      <c r="AF203" s="254"/>
      <c r="AG203" s="279"/>
      <c r="AH203" s="279"/>
      <c r="AI203" s="279"/>
      <c r="AJ203" s="279"/>
      <c r="AK203" s="279"/>
      <c r="AL203" s="280"/>
      <c r="AM203" s="131"/>
      <c r="AN203" s="132"/>
      <c r="AO203" s="132"/>
      <c r="AP203" s="133"/>
      <c r="AQ203" s="133"/>
      <c r="AR203" s="134"/>
      <c r="AS203" s="135"/>
      <c r="AT203" s="132"/>
      <c r="AU203" s="307"/>
      <c r="AV203" s="308"/>
      <c r="AW203" s="308"/>
      <c r="AX203" s="308"/>
      <c r="AY203" s="308"/>
      <c r="AZ203" s="308"/>
      <c r="BA203" s="340"/>
      <c r="BB203" s="140"/>
      <c r="BC203" s="141"/>
      <c r="BD203" s="141"/>
      <c r="BE203" s="142"/>
      <c r="BF203" s="143"/>
      <c r="BG203" s="144"/>
      <c r="BH203" s="141"/>
      <c r="BI203" s="368"/>
      <c r="BJ203" s="369"/>
      <c r="BK203" s="369"/>
      <c r="BL203" s="369"/>
      <c r="BM203" s="369"/>
      <c r="BN203" s="369"/>
      <c r="BO203" s="369"/>
      <c r="BP203" s="147"/>
      <c r="BQ203" s="148"/>
      <c r="BR203" s="149"/>
      <c r="BS203" s="149"/>
      <c r="BT203" s="149"/>
      <c r="BU203" s="149"/>
      <c r="BV203" s="150"/>
      <c r="BW203" s="150"/>
    </row>
    <row r="204" s="119" customFormat="1" spans="1:75">
      <c r="A204" s="412"/>
      <c r="B204" s="157"/>
      <c r="C204" s="158"/>
      <c r="G204" s="413"/>
      <c r="H204" s="158"/>
      <c r="M204" s="158"/>
      <c r="N204" s="158"/>
      <c r="O204" s="121"/>
      <c r="P204" s="121"/>
      <c r="Q204" s="121"/>
      <c r="R204" s="121"/>
      <c r="T204" s="158"/>
      <c r="U204" s="158"/>
      <c r="V204" s="121"/>
      <c r="W204" s="123"/>
      <c r="X204" s="124"/>
      <c r="Y204" s="125"/>
      <c r="Z204" s="125"/>
      <c r="AA204" s="126"/>
      <c r="AB204" s="126"/>
      <c r="AC204" s="125"/>
      <c r="AD204" s="125"/>
      <c r="AE204" s="125"/>
      <c r="AF204" s="254"/>
      <c r="AG204" s="279"/>
      <c r="AH204" s="279"/>
      <c r="AI204" s="279"/>
      <c r="AJ204" s="279"/>
      <c r="AK204" s="279"/>
      <c r="AL204" s="280"/>
      <c r="AM204" s="131"/>
      <c r="AN204" s="132"/>
      <c r="AO204" s="132"/>
      <c r="AP204" s="133"/>
      <c r="AQ204" s="133"/>
      <c r="AR204" s="134"/>
      <c r="AS204" s="135"/>
      <c r="AT204" s="132"/>
      <c r="AU204" s="307"/>
      <c r="AV204" s="308"/>
      <c r="AW204" s="308"/>
      <c r="AX204" s="308"/>
      <c r="AY204" s="308"/>
      <c r="AZ204" s="308"/>
      <c r="BA204" s="340"/>
      <c r="BB204" s="140"/>
      <c r="BC204" s="141"/>
      <c r="BD204" s="141"/>
      <c r="BE204" s="142"/>
      <c r="BF204" s="143"/>
      <c r="BG204" s="144"/>
      <c r="BH204" s="141"/>
      <c r="BI204" s="368"/>
      <c r="BJ204" s="369"/>
      <c r="BK204" s="369"/>
      <c r="BL204" s="369"/>
      <c r="BM204" s="369"/>
      <c r="BN204" s="369"/>
      <c r="BO204" s="369"/>
      <c r="BP204" s="147"/>
      <c r="BQ204" s="148"/>
      <c r="BR204" s="149"/>
      <c r="BS204" s="149"/>
      <c r="BT204" s="149"/>
      <c r="BU204" s="149"/>
      <c r="BV204" s="150"/>
      <c r="BW204" s="150"/>
    </row>
    <row r="205" s="119" customFormat="1" spans="1:75">
      <c r="A205" s="412"/>
      <c r="B205" s="157"/>
      <c r="C205" s="158"/>
      <c r="D205" s="158"/>
      <c r="G205" s="413"/>
      <c r="H205" s="158"/>
      <c r="M205" s="158"/>
      <c r="N205" s="158"/>
      <c r="O205" s="121"/>
      <c r="P205" s="121"/>
      <c r="Q205" s="121"/>
      <c r="R205" s="121"/>
      <c r="T205" s="158"/>
      <c r="U205" s="158"/>
      <c r="V205" s="121"/>
      <c r="W205" s="123"/>
      <c r="X205" s="124"/>
      <c r="Y205" s="125"/>
      <c r="Z205" s="125"/>
      <c r="AA205" s="126"/>
      <c r="AB205" s="126"/>
      <c r="AC205" s="125"/>
      <c r="AD205" s="125"/>
      <c r="AE205" s="125"/>
      <c r="AF205" s="254"/>
      <c r="AG205" s="279"/>
      <c r="AH205" s="279"/>
      <c r="AI205" s="279"/>
      <c r="AJ205" s="279"/>
      <c r="AK205" s="279"/>
      <c r="AL205" s="280"/>
      <c r="AM205" s="131"/>
      <c r="AN205" s="132"/>
      <c r="AO205" s="132"/>
      <c r="AP205" s="133"/>
      <c r="AQ205" s="133"/>
      <c r="AR205" s="134"/>
      <c r="AS205" s="135"/>
      <c r="AT205" s="132"/>
      <c r="AU205" s="307"/>
      <c r="AV205" s="308"/>
      <c r="AW205" s="308"/>
      <c r="AX205" s="308"/>
      <c r="AY205" s="308"/>
      <c r="AZ205" s="308"/>
      <c r="BA205" s="340"/>
      <c r="BB205" s="140"/>
      <c r="BC205" s="141"/>
      <c r="BD205" s="141"/>
      <c r="BE205" s="142"/>
      <c r="BF205" s="143"/>
      <c r="BG205" s="144"/>
      <c r="BH205" s="141"/>
      <c r="BI205" s="368"/>
      <c r="BJ205" s="369"/>
      <c r="BK205" s="369"/>
      <c r="BL205" s="369"/>
      <c r="BM205" s="369"/>
      <c r="BN205" s="369"/>
      <c r="BO205" s="369"/>
      <c r="BP205" s="147"/>
      <c r="BQ205" s="148"/>
      <c r="BR205" s="149"/>
      <c r="BS205" s="149"/>
      <c r="BT205" s="149"/>
      <c r="BU205" s="149"/>
      <c r="BV205" s="150"/>
      <c r="BW205" s="150"/>
    </row>
    <row r="206" s="119" customFormat="1" spans="1:75">
      <c r="A206" s="412"/>
      <c r="B206" s="157"/>
      <c r="C206" s="158"/>
      <c r="G206" s="413"/>
      <c r="H206" s="158"/>
      <c r="M206" s="158"/>
      <c r="N206" s="158"/>
      <c r="O206" s="121"/>
      <c r="P206" s="121"/>
      <c r="Q206" s="121"/>
      <c r="R206" s="121"/>
      <c r="T206" s="158"/>
      <c r="U206" s="158"/>
      <c r="V206" s="121"/>
      <c r="W206" s="123"/>
      <c r="X206" s="124"/>
      <c r="Y206" s="125"/>
      <c r="Z206" s="125"/>
      <c r="AA206" s="126"/>
      <c r="AB206" s="126"/>
      <c r="AC206" s="125"/>
      <c r="AD206" s="125"/>
      <c r="AE206" s="125"/>
      <c r="AF206" s="254"/>
      <c r="AG206" s="279"/>
      <c r="AH206" s="279"/>
      <c r="AI206" s="279"/>
      <c r="AJ206" s="279"/>
      <c r="AK206" s="279"/>
      <c r="AL206" s="280"/>
      <c r="AM206" s="131"/>
      <c r="AN206" s="132"/>
      <c r="AO206" s="132"/>
      <c r="AP206" s="133"/>
      <c r="AQ206" s="133"/>
      <c r="AR206" s="134"/>
      <c r="AS206" s="135"/>
      <c r="AT206" s="132"/>
      <c r="AU206" s="307"/>
      <c r="AV206" s="308"/>
      <c r="AW206" s="308"/>
      <c r="AX206" s="308"/>
      <c r="AY206" s="308"/>
      <c r="AZ206" s="308"/>
      <c r="BA206" s="340"/>
      <c r="BB206" s="140"/>
      <c r="BC206" s="141"/>
      <c r="BD206" s="141"/>
      <c r="BE206" s="142"/>
      <c r="BF206" s="143"/>
      <c r="BG206" s="144"/>
      <c r="BH206" s="141"/>
      <c r="BI206" s="368"/>
      <c r="BJ206" s="369"/>
      <c r="BK206" s="369"/>
      <c r="BL206" s="369"/>
      <c r="BM206" s="369"/>
      <c r="BN206" s="369"/>
      <c r="BO206" s="369"/>
      <c r="BP206" s="147"/>
      <c r="BQ206" s="148"/>
      <c r="BR206" s="149"/>
      <c r="BS206" s="149"/>
      <c r="BT206" s="149"/>
      <c r="BU206" s="149"/>
      <c r="BV206" s="150"/>
      <c r="BW206" s="150"/>
    </row>
    <row r="207" s="119" customFormat="1" spans="1:75">
      <c r="A207" s="412"/>
      <c r="B207" s="157"/>
      <c r="C207" s="158"/>
      <c r="G207" s="413"/>
      <c r="H207" s="158"/>
      <c r="M207" s="158"/>
      <c r="N207" s="158"/>
      <c r="O207" s="121"/>
      <c r="P207" s="121"/>
      <c r="Q207" s="121"/>
      <c r="R207" s="121"/>
      <c r="T207" s="158"/>
      <c r="U207" s="158"/>
      <c r="V207" s="121"/>
      <c r="W207" s="123"/>
      <c r="X207" s="124"/>
      <c r="Y207" s="125"/>
      <c r="Z207" s="125"/>
      <c r="AA207" s="126"/>
      <c r="AB207" s="126"/>
      <c r="AC207" s="125"/>
      <c r="AD207" s="125"/>
      <c r="AE207" s="125"/>
      <c r="AF207" s="254"/>
      <c r="AG207" s="279"/>
      <c r="AH207" s="279"/>
      <c r="AI207" s="279"/>
      <c r="AJ207" s="279"/>
      <c r="AK207" s="279"/>
      <c r="AL207" s="280"/>
      <c r="AM207" s="131"/>
      <c r="AN207" s="132"/>
      <c r="AO207" s="132"/>
      <c r="AP207" s="133"/>
      <c r="AQ207" s="133"/>
      <c r="AR207" s="134"/>
      <c r="AS207" s="135"/>
      <c r="AT207" s="132"/>
      <c r="AU207" s="307"/>
      <c r="AV207" s="308"/>
      <c r="AW207" s="308"/>
      <c r="AX207" s="308"/>
      <c r="AY207" s="308"/>
      <c r="AZ207" s="308"/>
      <c r="BA207" s="340"/>
      <c r="BB207" s="140"/>
      <c r="BC207" s="141"/>
      <c r="BD207" s="141"/>
      <c r="BE207" s="142"/>
      <c r="BF207" s="143"/>
      <c r="BG207" s="144"/>
      <c r="BH207" s="141"/>
      <c r="BI207" s="368"/>
      <c r="BJ207" s="369"/>
      <c r="BK207" s="369"/>
      <c r="BL207" s="369"/>
      <c r="BM207" s="369"/>
      <c r="BN207" s="369"/>
      <c r="BO207" s="369"/>
      <c r="BP207" s="147"/>
      <c r="BQ207" s="148"/>
      <c r="BR207" s="149"/>
      <c r="BS207" s="149"/>
      <c r="BT207" s="149"/>
      <c r="BU207" s="149"/>
      <c r="BV207" s="150"/>
      <c r="BW207" s="150"/>
    </row>
    <row r="208" s="119" customFormat="1" spans="1:75">
      <c r="A208" s="412"/>
      <c r="B208" s="157"/>
      <c r="C208" s="158"/>
      <c r="G208" s="413"/>
      <c r="H208" s="158"/>
      <c r="M208" s="158"/>
      <c r="N208" s="158"/>
      <c r="T208" s="158"/>
      <c r="U208" s="158"/>
      <c r="W208" s="236"/>
      <c r="X208" s="124"/>
      <c r="Y208" s="125"/>
      <c r="Z208" s="125"/>
      <c r="AA208" s="126"/>
      <c r="AB208" s="126"/>
      <c r="AC208" s="125"/>
      <c r="AD208" s="125"/>
      <c r="AE208" s="125"/>
      <c r="AF208" s="254"/>
      <c r="AG208" s="279"/>
      <c r="AH208" s="279"/>
      <c r="AI208" s="279"/>
      <c r="AJ208" s="279"/>
      <c r="AK208" s="279"/>
      <c r="AL208" s="280"/>
      <c r="AM208" s="131"/>
      <c r="AN208" s="132"/>
      <c r="AO208" s="132"/>
      <c r="AP208" s="133"/>
      <c r="AQ208" s="133"/>
      <c r="AR208" s="134"/>
      <c r="AS208" s="135"/>
      <c r="AT208" s="132"/>
      <c r="AU208" s="307"/>
      <c r="AV208" s="308"/>
      <c r="AW208" s="308"/>
      <c r="AX208" s="308"/>
      <c r="AY208" s="308"/>
      <c r="AZ208" s="308"/>
      <c r="BA208" s="340"/>
      <c r="BB208" s="140"/>
      <c r="BC208" s="141"/>
      <c r="BD208" s="141"/>
      <c r="BE208" s="142"/>
      <c r="BF208" s="143"/>
      <c r="BG208" s="144"/>
      <c r="BH208" s="141"/>
      <c r="BI208" s="368"/>
      <c r="BJ208" s="369"/>
      <c r="BK208" s="369"/>
      <c r="BL208" s="369"/>
      <c r="BM208" s="369"/>
      <c r="BN208" s="369"/>
      <c r="BO208" s="369"/>
      <c r="BP208" s="147"/>
      <c r="BQ208" s="148"/>
      <c r="BR208" s="149"/>
      <c r="BS208" s="149"/>
      <c r="BT208" s="149"/>
      <c r="BU208" s="149"/>
      <c r="BV208" s="150"/>
      <c r="BW208" s="150"/>
    </row>
    <row r="209" s="119" customFormat="1" spans="1:75">
      <c r="A209" s="412"/>
      <c r="B209" s="157"/>
      <c r="C209" s="158"/>
      <c r="H209" s="158"/>
      <c r="M209" s="158"/>
      <c r="N209" s="158"/>
      <c r="T209" s="158"/>
      <c r="U209" s="158"/>
      <c r="W209" s="236"/>
      <c r="X209" s="124"/>
      <c r="Y209" s="125"/>
      <c r="Z209" s="125"/>
      <c r="AA209" s="126"/>
      <c r="AB209" s="126"/>
      <c r="AC209" s="125"/>
      <c r="AD209" s="125"/>
      <c r="AE209" s="125"/>
      <c r="AF209" s="254"/>
      <c r="AG209" s="279"/>
      <c r="AH209" s="279"/>
      <c r="AI209" s="279"/>
      <c r="AJ209" s="279"/>
      <c r="AK209" s="279"/>
      <c r="AL209" s="280"/>
      <c r="AM209" s="131"/>
      <c r="AN209" s="132"/>
      <c r="AO209" s="132"/>
      <c r="AP209" s="133"/>
      <c r="AQ209" s="133"/>
      <c r="AR209" s="134"/>
      <c r="AS209" s="135"/>
      <c r="AT209" s="132"/>
      <c r="AU209" s="307"/>
      <c r="AV209" s="308"/>
      <c r="AW209" s="308"/>
      <c r="AX209" s="308"/>
      <c r="AY209" s="308"/>
      <c r="AZ209" s="308"/>
      <c r="BA209" s="340"/>
      <c r="BB209" s="140"/>
      <c r="BC209" s="141"/>
      <c r="BD209" s="141"/>
      <c r="BE209" s="142"/>
      <c r="BF209" s="143"/>
      <c r="BG209" s="144"/>
      <c r="BH209" s="141"/>
      <c r="BI209" s="368"/>
      <c r="BJ209" s="369"/>
      <c r="BK209" s="369"/>
      <c r="BL209" s="369"/>
      <c r="BM209" s="369"/>
      <c r="BN209" s="369"/>
      <c r="BO209" s="369"/>
      <c r="BP209" s="147"/>
      <c r="BQ209" s="148"/>
      <c r="BR209" s="149"/>
      <c r="BS209" s="149"/>
      <c r="BT209" s="149"/>
      <c r="BU209" s="149"/>
      <c r="BV209" s="150"/>
      <c r="BW209" s="150"/>
    </row>
    <row r="210" s="119" customFormat="1" spans="1:75">
      <c r="A210" s="412"/>
      <c r="B210" s="157"/>
      <c r="C210" s="158"/>
      <c r="G210" s="413"/>
      <c r="H210" s="158"/>
      <c r="M210" s="158"/>
      <c r="N210" s="158"/>
      <c r="T210" s="158"/>
      <c r="U210" s="158"/>
      <c r="W210" s="236"/>
      <c r="X210" s="124"/>
      <c r="Y210" s="125"/>
      <c r="Z210" s="125"/>
      <c r="AA210" s="126"/>
      <c r="AB210" s="126"/>
      <c r="AC210" s="125"/>
      <c r="AD210" s="125"/>
      <c r="AE210" s="125"/>
      <c r="AF210" s="254"/>
      <c r="AG210" s="279"/>
      <c r="AH210" s="279"/>
      <c r="AI210" s="279"/>
      <c r="AJ210" s="279"/>
      <c r="AK210" s="279"/>
      <c r="AL210" s="280"/>
      <c r="AM210" s="131"/>
      <c r="AN210" s="132"/>
      <c r="AO210" s="132"/>
      <c r="AP210" s="133"/>
      <c r="AQ210" s="133"/>
      <c r="AR210" s="134"/>
      <c r="AS210" s="135"/>
      <c r="AT210" s="132"/>
      <c r="AU210" s="307"/>
      <c r="AV210" s="308"/>
      <c r="AW210" s="308"/>
      <c r="AX210" s="308"/>
      <c r="AY210" s="308"/>
      <c r="AZ210" s="308"/>
      <c r="BA210" s="340"/>
      <c r="BB210" s="140"/>
      <c r="BC210" s="141"/>
      <c r="BD210" s="141"/>
      <c r="BE210" s="142"/>
      <c r="BF210" s="143"/>
      <c r="BG210" s="144"/>
      <c r="BH210" s="141"/>
      <c r="BI210" s="368"/>
      <c r="BJ210" s="369"/>
      <c r="BK210" s="369"/>
      <c r="BL210" s="369"/>
      <c r="BM210" s="369"/>
      <c r="BN210" s="369"/>
      <c r="BO210" s="369"/>
      <c r="BP210" s="147"/>
      <c r="BQ210" s="148"/>
      <c r="BR210" s="149"/>
      <c r="BS210" s="149"/>
      <c r="BT210" s="149"/>
      <c r="BU210" s="149"/>
      <c r="BV210" s="150"/>
      <c r="BW210" s="150"/>
    </row>
    <row r="211" s="119" customFormat="1" spans="1:75">
      <c r="A211" s="412"/>
      <c r="B211" s="157"/>
      <c r="C211" s="158"/>
      <c r="G211" s="413"/>
      <c r="H211" s="158"/>
      <c r="M211" s="158"/>
      <c r="N211" s="158"/>
      <c r="T211" s="158"/>
      <c r="U211" s="158"/>
      <c r="W211" s="236"/>
      <c r="X211" s="124"/>
      <c r="Y211" s="125"/>
      <c r="Z211" s="125"/>
      <c r="AA211" s="126"/>
      <c r="AB211" s="126"/>
      <c r="AC211" s="125"/>
      <c r="AD211" s="125"/>
      <c r="AE211" s="125"/>
      <c r="AF211" s="254"/>
      <c r="AG211" s="279"/>
      <c r="AH211" s="279"/>
      <c r="AI211" s="279"/>
      <c r="AJ211" s="279"/>
      <c r="AK211" s="279"/>
      <c r="AL211" s="280"/>
      <c r="AM211" s="131"/>
      <c r="AN211" s="132"/>
      <c r="AO211" s="132"/>
      <c r="AP211" s="133"/>
      <c r="AQ211" s="133"/>
      <c r="AR211" s="134"/>
      <c r="AS211" s="135"/>
      <c r="AT211" s="132"/>
      <c r="AU211" s="307"/>
      <c r="AV211" s="308"/>
      <c r="AW211" s="308"/>
      <c r="AX211" s="308"/>
      <c r="AY211" s="308"/>
      <c r="AZ211" s="308"/>
      <c r="BA211" s="340"/>
      <c r="BB211" s="140"/>
      <c r="BC211" s="141"/>
      <c r="BD211" s="141"/>
      <c r="BE211" s="142"/>
      <c r="BF211" s="143"/>
      <c r="BG211" s="144"/>
      <c r="BH211" s="141"/>
      <c r="BI211" s="368"/>
      <c r="BJ211" s="369"/>
      <c r="BK211" s="369"/>
      <c r="BL211" s="369"/>
      <c r="BM211" s="369"/>
      <c r="BN211" s="369"/>
      <c r="BO211" s="369"/>
      <c r="BP211" s="147"/>
      <c r="BQ211" s="148"/>
      <c r="BR211" s="149"/>
      <c r="BS211" s="149"/>
      <c r="BT211" s="149"/>
      <c r="BU211" s="149"/>
      <c r="BV211" s="150"/>
      <c r="BW211" s="150"/>
    </row>
    <row r="212" s="119" customFormat="1" spans="1:75">
      <c r="A212" s="412"/>
      <c r="B212" s="157"/>
      <c r="C212" s="158"/>
      <c r="G212" s="413"/>
      <c r="H212" s="158"/>
      <c r="M212" s="158"/>
      <c r="N212" s="158"/>
      <c r="T212" s="158"/>
      <c r="U212" s="158"/>
      <c r="W212" s="236"/>
      <c r="X212" s="124"/>
      <c r="Y212" s="125"/>
      <c r="Z212" s="125"/>
      <c r="AA212" s="126"/>
      <c r="AB212" s="126"/>
      <c r="AC212" s="125"/>
      <c r="AD212" s="125"/>
      <c r="AE212" s="125"/>
      <c r="AF212" s="254"/>
      <c r="AG212" s="279"/>
      <c r="AH212" s="279"/>
      <c r="AI212" s="279"/>
      <c r="AJ212" s="279"/>
      <c r="AK212" s="279"/>
      <c r="AL212" s="280"/>
      <c r="AM212" s="131"/>
      <c r="AN212" s="132"/>
      <c r="AO212" s="132"/>
      <c r="AP212" s="133"/>
      <c r="AQ212" s="133"/>
      <c r="AR212" s="134"/>
      <c r="AS212" s="135"/>
      <c r="AT212" s="132"/>
      <c r="AU212" s="307"/>
      <c r="AV212" s="308"/>
      <c r="AW212" s="308"/>
      <c r="AX212" s="308"/>
      <c r="AY212" s="308"/>
      <c r="AZ212" s="308"/>
      <c r="BA212" s="340"/>
      <c r="BB212" s="140"/>
      <c r="BC212" s="141"/>
      <c r="BD212" s="141"/>
      <c r="BE212" s="142"/>
      <c r="BF212" s="143"/>
      <c r="BG212" s="144"/>
      <c r="BH212" s="141"/>
      <c r="BI212" s="368"/>
      <c r="BJ212" s="369"/>
      <c r="BK212" s="369"/>
      <c r="BL212" s="369"/>
      <c r="BM212" s="369"/>
      <c r="BN212" s="369"/>
      <c r="BO212" s="369"/>
      <c r="BP212" s="147"/>
      <c r="BQ212" s="148"/>
      <c r="BR212" s="149"/>
      <c r="BS212" s="149"/>
      <c r="BT212" s="149"/>
      <c r="BU212" s="149"/>
      <c r="BV212" s="150"/>
      <c r="BW212" s="150"/>
    </row>
    <row r="213" s="119" customFormat="1" spans="1:75">
      <c r="A213" s="412"/>
      <c r="B213" s="157"/>
      <c r="C213" s="158"/>
      <c r="G213" s="413"/>
      <c r="H213" s="158"/>
      <c r="M213" s="158"/>
      <c r="N213" s="158"/>
      <c r="T213" s="158"/>
      <c r="U213" s="158"/>
      <c r="W213" s="236"/>
      <c r="X213" s="124"/>
      <c r="Y213" s="125"/>
      <c r="Z213" s="125"/>
      <c r="AA213" s="126"/>
      <c r="AB213" s="126"/>
      <c r="AC213" s="125"/>
      <c r="AD213" s="125"/>
      <c r="AE213" s="125"/>
      <c r="AF213" s="254"/>
      <c r="AG213" s="279"/>
      <c r="AH213" s="279"/>
      <c r="AI213" s="279"/>
      <c r="AJ213" s="279"/>
      <c r="AK213" s="279"/>
      <c r="AL213" s="280"/>
      <c r="AM213" s="131"/>
      <c r="AN213" s="132"/>
      <c r="AO213" s="132"/>
      <c r="AP213" s="133"/>
      <c r="AQ213" s="133"/>
      <c r="AR213" s="134"/>
      <c r="AS213" s="135"/>
      <c r="AT213" s="132"/>
      <c r="AU213" s="307"/>
      <c r="AV213" s="308"/>
      <c r="AW213" s="308"/>
      <c r="AX213" s="308"/>
      <c r="AY213" s="308"/>
      <c r="AZ213" s="308"/>
      <c r="BA213" s="340"/>
      <c r="BB213" s="140"/>
      <c r="BC213" s="141"/>
      <c r="BD213" s="141"/>
      <c r="BE213" s="142"/>
      <c r="BF213" s="143"/>
      <c r="BG213" s="144"/>
      <c r="BH213" s="141"/>
      <c r="BI213" s="368"/>
      <c r="BJ213" s="369"/>
      <c r="BK213" s="369"/>
      <c r="BL213" s="369"/>
      <c r="BM213" s="369"/>
      <c r="BN213" s="369"/>
      <c r="BO213" s="369"/>
      <c r="BP213" s="147"/>
      <c r="BQ213" s="148"/>
      <c r="BR213" s="149"/>
      <c r="BS213" s="149"/>
      <c r="BT213" s="149"/>
      <c r="BU213" s="149"/>
      <c r="BV213" s="150"/>
      <c r="BW213" s="150"/>
    </row>
    <row r="214" s="119" customFormat="1" spans="1:75">
      <c r="A214" s="412"/>
      <c r="B214" s="157"/>
      <c r="C214" s="158"/>
      <c r="G214" s="413"/>
      <c r="H214" s="158"/>
      <c r="M214" s="158"/>
      <c r="N214" s="158"/>
      <c r="T214" s="158"/>
      <c r="U214" s="158"/>
      <c r="W214" s="236"/>
      <c r="X214" s="124"/>
      <c r="Y214" s="125"/>
      <c r="Z214" s="125"/>
      <c r="AA214" s="126"/>
      <c r="AB214" s="126"/>
      <c r="AC214" s="125"/>
      <c r="AD214" s="125"/>
      <c r="AE214" s="125"/>
      <c r="AF214" s="254"/>
      <c r="AG214" s="279"/>
      <c r="AH214" s="279"/>
      <c r="AI214" s="279"/>
      <c r="AJ214" s="279"/>
      <c r="AK214" s="279"/>
      <c r="AL214" s="280"/>
      <c r="AM214" s="131"/>
      <c r="AN214" s="132"/>
      <c r="AO214" s="132"/>
      <c r="AP214" s="133"/>
      <c r="AQ214" s="133"/>
      <c r="AR214" s="134"/>
      <c r="AS214" s="135"/>
      <c r="AT214" s="132"/>
      <c r="AU214" s="307"/>
      <c r="AV214" s="308"/>
      <c r="AW214" s="308"/>
      <c r="AX214" s="308"/>
      <c r="AY214" s="308"/>
      <c r="AZ214" s="308"/>
      <c r="BA214" s="340"/>
      <c r="BB214" s="140"/>
      <c r="BC214" s="141"/>
      <c r="BD214" s="141"/>
      <c r="BE214" s="142"/>
      <c r="BF214" s="143"/>
      <c r="BG214" s="144"/>
      <c r="BH214" s="141"/>
      <c r="BI214" s="368"/>
      <c r="BJ214" s="369"/>
      <c r="BK214" s="369"/>
      <c r="BL214" s="369"/>
      <c r="BM214" s="369"/>
      <c r="BN214" s="369"/>
      <c r="BO214" s="369"/>
      <c r="BP214" s="147"/>
      <c r="BQ214" s="148"/>
      <c r="BR214" s="149"/>
      <c r="BS214" s="149"/>
      <c r="BT214" s="149"/>
      <c r="BU214" s="149"/>
      <c r="BV214" s="150"/>
      <c r="BW214" s="150"/>
    </row>
    <row r="215" s="119" customFormat="1" spans="1:75">
      <c r="A215" s="412"/>
      <c r="B215" s="157"/>
      <c r="C215" s="158"/>
      <c r="G215" s="413"/>
      <c r="H215" s="158"/>
      <c r="M215" s="158"/>
      <c r="N215" s="158"/>
      <c r="T215" s="158"/>
      <c r="U215" s="158"/>
      <c r="W215" s="236"/>
      <c r="X215" s="124"/>
      <c r="Y215" s="125"/>
      <c r="Z215" s="125"/>
      <c r="AA215" s="126"/>
      <c r="AB215" s="126"/>
      <c r="AC215" s="125"/>
      <c r="AD215" s="125"/>
      <c r="AE215" s="125"/>
      <c r="AF215" s="254"/>
      <c r="AG215" s="279"/>
      <c r="AH215" s="279"/>
      <c r="AI215" s="279"/>
      <c r="AJ215" s="279"/>
      <c r="AK215" s="279"/>
      <c r="AL215" s="280"/>
      <c r="AM215" s="131"/>
      <c r="AN215" s="132"/>
      <c r="AO215" s="132"/>
      <c r="AP215" s="133"/>
      <c r="AQ215" s="133"/>
      <c r="AR215" s="134"/>
      <c r="AS215" s="135"/>
      <c r="AT215" s="132"/>
      <c r="AU215" s="307"/>
      <c r="AV215" s="308"/>
      <c r="AW215" s="308"/>
      <c r="AX215" s="308"/>
      <c r="AY215" s="308"/>
      <c r="AZ215" s="308"/>
      <c r="BA215" s="340"/>
      <c r="BB215" s="140"/>
      <c r="BC215" s="141"/>
      <c r="BD215" s="141"/>
      <c r="BE215" s="142"/>
      <c r="BF215" s="143"/>
      <c r="BG215" s="144"/>
      <c r="BH215" s="141"/>
      <c r="BI215" s="368"/>
      <c r="BJ215" s="369"/>
      <c r="BK215" s="369"/>
      <c r="BL215" s="369"/>
      <c r="BM215" s="369"/>
      <c r="BN215" s="369"/>
      <c r="BO215" s="369"/>
      <c r="BP215" s="147"/>
      <c r="BQ215" s="148"/>
      <c r="BR215" s="149"/>
      <c r="BS215" s="149"/>
      <c r="BT215" s="149"/>
      <c r="BU215" s="149"/>
      <c r="BV215" s="150"/>
      <c r="BW215" s="150"/>
    </row>
    <row r="216" s="119" customFormat="1" spans="1:75">
      <c r="A216" s="412"/>
      <c r="B216" s="157"/>
      <c r="C216" s="158"/>
      <c r="G216" s="413"/>
      <c r="H216" s="158"/>
      <c r="M216" s="158"/>
      <c r="N216" s="158"/>
      <c r="T216" s="158"/>
      <c r="U216" s="158"/>
      <c r="W216" s="236"/>
      <c r="X216" s="124"/>
      <c r="Y216" s="125"/>
      <c r="Z216" s="125"/>
      <c r="AA216" s="126"/>
      <c r="AB216" s="126"/>
      <c r="AC216" s="125"/>
      <c r="AD216" s="125"/>
      <c r="AE216" s="125"/>
      <c r="AF216" s="254"/>
      <c r="AG216" s="279"/>
      <c r="AH216" s="279"/>
      <c r="AI216" s="279"/>
      <c r="AJ216" s="279"/>
      <c r="AK216" s="279"/>
      <c r="AL216" s="280"/>
      <c r="AM216" s="131"/>
      <c r="AN216" s="132"/>
      <c r="AO216" s="132"/>
      <c r="AP216" s="133"/>
      <c r="AQ216" s="133"/>
      <c r="AR216" s="134"/>
      <c r="AS216" s="135"/>
      <c r="AT216" s="132"/>
      <c r="AU216" s="307"/>
      <c r="AV216" s="308"/>
      <c r="AW216" s="308"/>
      <c r="AX216" s="308"/>
      <c r="AY216" s="308"/>
      <c r="AZ216" s="308"/>
      <c r="BA216" s="340"/>
      <c r="BB216" s="140"/>
      <c r="BC216" s="141"/>
      <c r="BD216" s="141"/>
      <c r="BE216" s="142"/>
      <c r="BF216" s="143"/>
      <c r="BG216" s="144"/>
      <c r="BH216" s="141"/>
      <c r="BI216" s="368"/>
      <c r="BJ216" s="369"/>
      <c r="BK216" s="369"/>
      <c r="BL216" s="369"/>
      <c r="BM216" s="369"/>
      <c r="BN216" s="369"/>
      <c r="BO216" s="369"/>
      <c r="BP216" s="147"/>
      <c r="BQ216" s="148"/>
      <c r="BR216" s="149"/>
      <c r="BS216" s="149"/>
      <c r="BT216" s="149"/>
      <c r="BU216" s="149"/>
      <c r="BV216" s="150"/>
      <c r="BW216" s="150"/>
    </row>
    <row r="217" s="119" customFormat="1" spans="1:75">
      <c r="A217" s="412"/>
      <c r="B217" s="157"/>
      <c r="C217" s="158"/>
      <c r="G217" s="413"/>
      <c r="H217" s="158"/>
      <c r="M217" s="158"/>
      <c r="N217" s="158"/>
      <c r="T217" s="158"/>
      <c r="U217" s="158"/>
      <c r="W217" s="236"/>
      <c r="X217" s="124"/>
      <c r="Y217" s="125"/>
      <c r="Z217" s="125"/>
      <c r="AA217" s="126"/>
      <c r="AB217" s="126"/>
      <c r="AC217" s="125"/>
      <c r="AD217" s="125"/>
      <c r="AE217" s="125"/>
      <c r="AF217" s="254"/>
      <c r="AG217" s="279"/>
      <c r="AH217" s="279"/>
      <c r="AI217" s="279"/>
      <c r="AJ217" s="279"/>
      <c r="AK217" s="279"/>
      <c r="AL217" s="280"/>
      <c r="AM217" s="131"/>
      <c r="AN217" s="132"/>
      <c r="AO217" s="132"/>
      <c r="AP217" s="133"/>
      <c r="AQ217" s="133"/>
      <c r="AR217" s="134"/>
      <c r="AS217" s="135"/>
      <c r="AT217" s="132"/>
      <c r="AU217" s="307"/>
      <c r="AV217" s="308"/>
      <c r="AW217" s="308"/>
      <c r="AX217" s="308"/>
      <c r="AY217" s="308"/>
      <c r="AZ217" s="308"/>
      <c r="BA217" s="340"/>
      <c r="BB217" s="140"/>
      <c r="BC217" s="141"/>
      <c r="BD217" s="141"/>
      <c r="BE217" s="142"/>
      <c r="BF217" s="143"/>
      <c r="BG217" s="144"/>
      <c r="BH217" s="141"/>
      <c r="BI217" s="368"/>
      <c r="BJ217" s="369"/>
      <c r="BK217" s="369"/>
      <c r="BL217" s="369"/>
      <c r="BM217" s="369"/>
      <c r="BN217" s="369"/>
      <c r="BO217" s="369"/>
      <c r="BP217" s="147"/>
      <c r="BQ217" s="148"/>
      <c r="BR217" s="149"/>
      <c r="BS217" s="149"/>
      <c r="BT217" s="149"/>
      <c r="BU217" s="149"/>
      <c r="BV217" s="150"/>
      <c r="BW217" s="150"/>
    </row>
    <row r="218" s="119" customFormat="1" spans="1:75">
      <c r="A218" s="412"/>
      <c r="B218" s="157"/>
      <c r="C218" s="158"/>
      <c r="G218" s="413"/>
      <c r="H218" s="158"/>
      <c r="M218" s="158"/>
      <c r="N218" s="158"/>
      <c r="T218" s="158"/>
      <c r="U218" s="158"/>
      <c r="W218" s="236"/>
      <c r="X218" s="124"/>
      <c r="Y218" s="125"/>
      <c r="Z218" s="125"/>
      <c r="AA218" s="126"/>
      <c r="AB218" s="126"/>
      <c r="AC218" s="125"/>
      <c r="AD218" s="125"/>
      <c r="AE218" s="125"/>
      <c r="AF218" s="254"/>
      <c r="AG218" s="279"/>
      <c r="AH218" s="279"/>
      <c r="AI218" s="279"/>
      <c r="AJ218" s="279"/>
      <c r="AK218" s="279"/>
      <c r="AL218" s="280"/>
      <c r="AM218" s="131"/>
      <c r="AN218" s="132"/>
      <c r="AO218" s="132"/>
      <c r="AP218" s="133"/>
      <c r="AQ218" s="133"/>
      <c r="AR218" s="134"/>
      <c r="AS218" s="135"/>
      <c r="AT218" s="132"/>
      <c r="AU218" s="307"/>
      <c r="AV218" s="308"/>
      <c r="AW218" s="308"/>
      <c r="AX218" s="308"/>
      <c r="AY218" s="308"/>
      <c r="AZ218" s="308"/>
      <c r="BA218" s="340"/>
      <c r="BB218" s="140"/>
      <c r="BC218" s="141"/>
      <c r="BD218" s="141"/>
      <c r="BE218" s="142"/>
      <c r="BF218" s="143"/>
      <c r="BG218" s="144"/>
      <c r="BH218" s="141"/>
      <c r="BI218" s="368"/>
      <c r="BJ218" s="369"/>
      <c r="BK218" s="369"/>
      <c r="BL218" s="369"/>
      <c r="BM218" s="369"/>
      <c r="BN218" s="369"/>
      <c r="BO218" s="369"/>
      <c r="BP218" s="147"/>
      <c r="BQ218" s="148"/>
      <c r="BR218" s="149"/>
      <c r="BS218" s="149"/>
      <c r="BT218" s="149"/>
      <c r="BU218" s="149"/>
      <c r="BV218" s="150"/>
      <c r="BW218" s="150"/>
    </row>
    <row r="219" s="119" customFormat="1" spans="1:75">
      <c r="A219" s="412"/>
      <c r="B219" s="157"/>
      <c r="C219" s="158"/>
      <c r="G219" s="413"/>
      <c r="H219" s="158"/>
      <c r="M219" s="158"/>
      <c r="N219" s="158"/>
      <c r="T219" s="158"/>
      <c r="U219" s="158"/>
      <c r="W219" s="236"/>
      <c r="X219" s="124"/>
      <c r="Y219" s="125"/>
      <c r="Z219" s="125"/>
      <c r="AA219" s="126"/>
      <c r="AB219" s="126"/>
      <c r="AC219" s="125"/>
      <c r="AD219" s="125"/>
      <c r="AE219" s="125"/>
      <c r="AF219" s="254"/>
      <c r="AG219" s="279"/>
      <c r="AH219" s="279"/>
      <c r="AI219" s="279"/>
      <c r="AJ219" s="279"/>
      <c r="AK219" s="279"/>
      <c r="AL219" s="280"/>
      <c r="AM219" s="131"/>
      <c r="AN219" s="132"/>
      <c r="AO219" s="132"/>
      <c r="AP219" s="133"/>
      <c r="AQ219" s="133"/>
      <c r="AR219" s="134"/>
      <c r="AS219" s="135"/>
      <c r="AT219" s="132"/>
      <c r="AU219" s="307"/>
      <c r="AV219" s="308"/>
      <c r="AW219" s="308"/>
      <c r="AX219" s="308"/>
      <c r="AY219" s="308"/>
      <c r="AZ219" s="308"/>
      <c r="BA219" s="340"/>
      <c r="BB219" s="140"/>
      <c r="BC219" s="141"/>
      <c r="BD219" s="141"/>
      <c r="BE219" s="142"/>
      <c r="BF219" s="143"/>
      <c r="BG219" s="144"/>
      <c r="BH219" s="141"/>
      <c r="BI219" s="368"/>
      <c r="BJ219" s="369"/>
      <c r="BK219" s="369"/>
      <c r="BL219" s="369"/>
      <c r="BM219" s="369"/>
      <c r="BN219" s="369"/>
      <c r="BO219" s="369"/>
      <c r="BP219" s="147"/>
      <c r="BQ219" s="148"/>
      <c r="BR219" s="149"/>
      <c r="BS219" s="149"/>
      <c r="BT219" s="149"/>
      <c r="BU219" s="149"/>
      <c r="BV219" s="150"/>
      <c r="BW219" s="150"/>
    </row>
    <row r="220" s="119" customFormat="1" spans="1:75">
      <c r="A220" s="412"/>
      <c r="B220" s="157"/>
      <c r="C220" s="158"/>
      <c r="G220" s="413"/>
      <c r="H220" s="158"/>
      <c r="M220" s="158"/>
      <c r="N220" s="158"/>
      <c r="T220" s="158"/>
      <c r="U220" s="158"/>
      <c r="W220" s="236"/>
      <c r="X220" s="124"/>
      <c r="Y220" s="125"/>
      <c r="Z220" s="125"/>
      <c r="AA220" s="126"/>
      <c r="AB220" s="126"/>
      <c r="AC220" s="125"/>
      <c r="AD220" s="125"/>
      <c r="AE220" s="125"/>
      <c r="AF220" s="254"/>
      <c r="AG220" s="279"/>
      <c r="AH220" s="279"/>
      <c r="AI220" s="279"/>
      <c r="AJ220" s="279"/>
      <c r="AK220" s="279"/>
      <c r="AL220" s="280"/>
      <c r="AM220" s="131"/>
      <c r="AN220" s="132"/>
      <c r="AO220" s="132"/>
      <c r="AP220" s="133"/>
      <c r="AQ220" s="133"/>
      <c r="AR220" s="134"/>
      <c r="AS220" s="135"/>
      <c r="AT220" s="132"/>
      <c r="AU220" s="307"/>
      <c r="AV220" s="308"/>
      <c r="AW220" s="308"/>
      <c r="AX220" s="308"/>
      <c r="AY220" s="308"/>
      <c r="AZ220" s="308"/>
      <c r="BA220" s="340"/>
      <c r="BB220" s="140"/>
      <c r="BC220" s="141"/>
      <c r="BD220" s="141"/>
      <c r="BE220" s="142"/>
      <c r="BF220" s="143"/>
      <c r="BG220" s="144"/>
      <c r="BH220" s="141"/>
      <c r="BI220" s="368"/>
      <c r="BJ220" s="369"/>
      <c r="BK220" s="369"/>
      <c r="BL220" s="369"/>
      <c r="BM220" s="369"/>
      <c r="BN220" s="369"/>
      <c r="BO220" s="369"/>
      <c r="BP220" s="147"/>
      <c r="BQ220" s="148"/>
      <c r="BR220" s="149"/>
      <c r="BS220" s="149"/>
      <c r="BT220" s="149"/>
      <c r="BU220" s="149"/>
      <c r="BV220" s="150"/>
      <c r="BW220" s="150"/>
    </row>
    <row r="221" s="119" customFormat="1" spans="1:75">
      <c r="A221" s="412"/>
      <c r="B221" s="157"/>
      <c r="C221" s="158"/>
      <c r="G221" s="413"/>
      <c r="H221" s="158"/>
      <c r="M221" s="158"/>
      <c r="N221" s="158"/>
      <c r="T221" s="158"/>
      <c r="U221" s="158"/>
      <c r="W221" s="236"/>
      <c r="X221" s="124"/>
      <c r="Y221" s="125"/>
      <c r="Z221" s="125"/>
      <c r="AA221" s="126"/>
      <c r="AB221" s="126"/>
      <c r="AC221" s="125"/>
      <c r="AD221" s="125"/>
      <c r="AE221" s="125"/>
      <c r="AF221" s="254"/>
      <c r="AG221" s="279"/>
      <c r="AH221" s="279"/>
      <c r="AI221" s="279"/>
      <c r="AJ221" s="279"/>
      <c r="AK221" s="279"/>
      <c r="AL221" s="280"/>
      <c r="AM221" s="131"/>
      <c r="AN221" s="132"/>
      <c r="AO221" s="132"/>
      <c r="AP221" s="133"/>
      <c r="AQ221" s="133"/>
      <c r="AR221" s="134"/>
      <c r="AS221" s="135"/>
      <c r="AT221" s="132"/>
      <c r="AU221" s="307"/>
      <c r="AV221" s="308"/>
      <c r="AW221" s="308"/>
      <c r="AX221" s="308"/>
      <c r="AY221" s="308"/>
      <c r="AZ221" s="308"/>
      <c r="BA221" s="340"/>
      <c r="BB221" s="140"/>
      <c r="BC221" s="141"/>
      <c r="BD221" s="141"/>
      <c r="BE221" s="142"/>
      <c r="BF221" s="143"/>
      <c r="BG221" s="144"/>
      <c r="BH221" s="141"/>
      <c r="BI221" s="368"/>
      <c r="BJ221" s="369"/>
      <c r="BK221" s="369"/>
      <c r="BL221" s="369"/>
      <c r="BM221" s="369"/>
      <c r="BN221" s="369"/>
      <c r="BO221" s="369"/>
      <c r="BP221" s="147"/>
      <c r="BQ221" s="148"/>
      <c r="BR221" s="149"/>
      <c r="BS221" s="149"/>
      <c r="BT221" s="149"/>
      <c r="BU221" s="149"/>
      <c r="BV221" s="150"/>
      <c r="BW221" s="150"/>
    </row>
    <row r="222" s="119" customFormat="1" spans="1:75">
      <c r="A222" s="412"/>
      <c r="B222" s="157"/>
      <c r="C222" s="158"/>
      <c r="G222" s="413"/>
      <c r="H222" s="158"/>
      <c r="M222" s="158"/>
      <c r="N222" s="158"/>
      <c r="T222" s="158"/>
      <c r="U222" s="158"/>
      <c r="W222" s="236"/>
      <c r="X222" s="124"/>
      <c r="Y222" s="125"/>
      <c r="Z222" s="125"/>
      <c r="AA222" s="126"/>
      <c r="AB222" s="126"/>
      <c r="AC222" s="125"/>
      <c r="AD222" s="125"/>
      <c r="AE222" s="125"/>
      <c r="AF222" s="254"/>
      <c r="AG222" s="279"/>
      <c r="AH222" s="279"/>
      <c r="AI222" s="279"/>
      <c r="AJ222" s="279"/>
      <c r="AK222" s="279"/>
      <c r="AL222" s="280"/>
      <c r="AM222" s="131"/>
      <c r="AN222" s="132"/>
      <c r="AO222" s="132"/>
      <c r="AP222" s="133"/>
      <c r="AQ222" s="133"/>
      <c r="AR222" s="134"/>
      <c r="AS222" s="135"/>
      <c r="AT222" s="132"/>
      <c r="AU222" s="307"/>
      <c r="AV222" s="308"/>
      <c r="AW222" s="308"/>
      <c r="AX222" s="308"/>
      <c r="AY222" s="308"/>
      <c r="AZ222" s="308"/>
      <c r="BA222" s="340"/>
      <c r="BB222" s="140"/>
      <c r="BC222" s="141"/>
      <c r="BD222" s="141"/>
      <c r="BE222" s="142"/>
      <c r="BF222" s="143"/>
      <c r="BG222" s="144"/>
      <c r="BH222" s="141"/>
      <c r="BI222" s="368"/>
      <c r="BJ222" s="369"/>
      <c r="BK222" s="369"/>
      <c r="BL222" s="369"/>
      <c r="BM222" s="369"/>
      <c r="BN222" s="369"/>
      <c r="BO222" s="369"/>
      <c r="BP222" s="147"/>
      <c r="BQ222" s="148"/>
      <c r="BR222" s="149"/>
      <c r="BS222" s="149"/>
      <c r="BT222" s="149"/>
      <c r="BU222" s="149"/>
      <c r="BV222" s="150"/>
      <c r="BW222" s="150"/>
    </row>
    <row r="223" s="119" customFormat="1" spans="1:75">
      <c r="A223" s="412"/>
      <c r="B223" s="157"/>
      <c r="C223" s="158"/>
      <c r="G223" s="413"/>
      <c r="H223" s="158"/>
      <c r="M223" s="158"/>
      <c r="N223" s="158"/>
      <c r="T223" s="158"/>
      <c r="U223" s="158"/>
      <c r="W223" s="236"/>
      <c r="X223" s="124"/>
      <c r="Y223" s="125"/>
      <c r="Z223" s="125"/>
      <c r="AA223" s="126"/>
      <c r="AB223" s="126"/>
      <c r="AC223" s="125"/>
      <c r="AD223" s="125"/>
      <c r="AE223" s="125"/>
      <c r="AF223" s="254"/>
      <c r="AG223" s="279"/>
      <c r="AH223" s="279"/>
      <c r="AI223" s="279"/>
      <c r="AJ223" s="279"/>
      <c r="AK223" s="279"/>
      <c r="AL223" s="280"/>
      <c r="AM223" s="131"/>
      <c r="AN223" s="132"/>
      <c r="AO223" s="132"/>
      <c r="AP223" s="133"/>
      <c r="AQ223" s="133"/>
      <c r="AR223" s="134"/>
      <c r="AS223" s="135"/>
      <c r="AT223" s="132"/>
      <c r="AU223" s="307"/>
      <c r="AV223" s="308"/>
      <c r="AW223" s="308"/>
      <c r="AX223" s="308"/>
      <c r="AY223" s="308"/>
      <c r="AZ223" s="308"/>
      <c r="BA223" s="340"/>
      <c r="BB223" s="140"/>
      <c r="BC223" s="141"/>
      <c r="BD223" s="141"/>
      <c r="BE223" s="142"/>
      <c r="BF223" s="143"/>
      <c r="BG223" s="144"/>
      <c r="BH223" s="141"/>
      <c r="BI223" s="368"/>
      <c r="BJ223" s="369"/>
      <c r="BK223" s="369"/>
      <c r="BL223" s="369"/>
      <c r="BM223" s="369"/>
      <c r="BN223" s="369"/>
      <c r="BO223" s="369"/>
      <c r="BP223" s="147"/>
      <c r="BQ223" s="148"/>
      <c r="BR223" s="149"/>
      <c r="BS223" s="149"/>
      <c r="BT223" s="149"/>
      <c r="BU223" s="149"/>
      <c r="BV223" s="150"/>
      <c r="BW223" s="150"/>
    </row>
    <row r="224" s="119" customFormat="1" spans="1:75">
      <c r="A224" s="412"/>
      <c r="B224" s="157"/>
      <c r="C224" s="158"/>
      <c r="G224" s="413"/>
      <c r="H224" s="158"/>
      <c r="M224" s="158"/>
      <c r="N224" s="158"/>
      <c r="T224" s="158"/>
      <c r="U224" s="158"/>
      <c r="W224" s="236"/>
      <c r="X224" s="124"/>
      <c r="Y224" s="125"/>
      <c r="Z224" s="125"/>
      <c r="AA224" s="126"/>
      <c r="AB224" s="126"/>
      <c r="AC224" s="125"/>
      <c r="AD224" s="125"/>
      <c r="AE224" s="125"/>
      <c r="AF224" s="254"/>
      <c r="AG224" s="279"/>
      <c r="AH224" s="279"/>
      <c r="AI224" s="279"/>
      <c r="AJ224" s="279"/>
      <c r="AK224" s="279"/>
      <c r="AL224" s="280"/>
      <c r="AM224" s="131"/>
      <c r="AN224" s="132"/>
      <c r="AO224" s="132"/>
      <c r="AP224" s="133"/>
      <c r="AQ224" s="133"/>
      <c r="AR224" s="134"/>
      <c r="AS224" s="135"/>
      <c r="AT224" s="132"/>
      <c r="AU224" s="307"/>
      <c r="AV224" s="308"/>
      <c r="AW224" s="308"/>
      <c r="AX224" s="308"/>
      <c r="AY224" s="308"/>
      <c r="AZ224" s="308"/>
      <c r="BA224" s="340"/>
      <c r="BB224" s="140"/>
      <c r="BC224" s="141"/>
      <c r="BD224" s="141"/>
      <c r="BE224" s="142"/>
      <c r="BF224" s="143"/>
      <c r="BG224" s="144"/>
      <c r="BH224" s="141"/>
      <c r="BI224" s="368"/>
      <c r="BJ224" s="369"/>
      <c r="BK224" s="369"/>
      <c r="BL224" s="369"/>
      <c r="BM224" s="369"/>
      <c r="BN224" s="369"/>
      <c r="BO224" s="369"/>
      <c r="BP224" s="147"/>
      <c r="BQ224" s="148"/>
      <c r="BR224" s="149"/>
      <c r="BS224" s="149"/>
      <c r="BT224" s="149"/>
      <c r="BU224" s="149"/>
      <c r="BV224" s="150"/>
      <c r="BW224" s="150"/>
    </row>
    <row r="225" s="119" customFormat="1" spans="1:75">
      <c r="A225" s="412"/>
      <c r="B225" s="157"/>
      <c r="C225" s="158"/>
      <c r="G225" s="413"/>
      <c r="H225" s="158"/>
      <c r="M225" s="158"/>
      <c r="N225" s="158"/>
      <c r="T225" s="158"/>
      <c r="U225" s="158"/>
      <c r="W225" s="236"/>
      <c r="X225" s="124"/>
      <c r="Y225" s="125"/>
      <c r="Z225" s="125"/>
      <c r="AA225" s="126"/>
      <c r="AB225" s="126"/>
      <c r="AC225" s="125"/>
      <c r="AD225" s="125"/>
      <c r="AE225" s="125"/>
      <c r="AF225" s="254"/>
      <c r="AG225" s="279"/>
      <c r="AH225" s="279"/>
      <c r="AI225" s="279"/>
      <c r="AJ225" s="279"/>
      <c r="AK225" s="279"/>
      <c r="AL225" s="280"/>
      <c r="AM225" s="131"/>
      <c r="AN225" s="132"/>
      <c r="AO225" s="132"/>
      <c r="AP225" s="133"/>
      <c r="AQ225" s="133"/>
      <c r="AR225" s="134"/>
      <c r="AS225" s="135"/>
      <c r="AT225" s="132"/>
      <c r="AU225" s="307"/>
      <c r="AV225" s="308"/>
      <c r="AW225" s="308"/>
      <c r="AX225" s="308"/>
      <c r="AY225" s="308"/>
      <c r="AZ225" s="308"/>
      <c r="BA225" s="340"/>
      <c r="BB225" s="140"/>
      <c r="BC225" s="141"/>
      <c r="BD225" s="141"/>
      <c r="BE225" s="142"/>
      <c r="BF225" s="143"/>
      <c r="BG225" s="144"/>
      <c r="BH225" s="141"/>
      <c r="BI225" s="368"/>
      <c r="BJ225" s="369"/>
      <c r="BK225" s="369"/>
      <c r="BL225" s="369"/>
      <c r="BM225" s="369"/>
      <c r="BN225" s="369"/>
      <c r="BO225" s="369"/>
      <c r="BP225" s="147"/>
      <c r="BQ225" s="148"/>
      <c r="BR225" s="149"/>
      <c r="BS225" s="149"/>
      <c r="BT225" s="149"/>
      <c r="BU225" s="149"/>
      <c r="BV225" s="150"/>
      <c r="BW225" s="150"/>
    </row>
    <row r="226" s="119" customFormat="1" spans="1:75">
      <c r="A226" s="412"/>
      <c r="B226" s="157"/>
      <c r="C226" s="158"/>
      <c r="G226" s="413"/>
      <c r="H226" s="158"/>
      <c r="M226" s="158"/>
      <c r="N226" s="158"/>
      <c r="T226" s="158"/>
      <c r="U226" s="158"/>
      <c r="W226" s="236"/>
      <c r="X226" s="124"/>
      <c r="Y226" s="125"/>
      <c r="Z226" s="125"/>
      <c r="AA226" s="126"/>
      <c r="AB226" s="126"/>
      <c r="AC226" s="125"/>
      <c r="AD226" s="125"/>
      <c r="AE226" s="125"/>
      <c r="AF226" s="254"/>
      <c r="AG226" s="279"/>
      <c r="AH226" s="279"/>
      <c r="AI226" s="279"/>
      <c r="AJ226" s="279"/>
      <c r="AK226" s="279"/>
      <c r="AL226" s="280"/>
      <c r="AM226" s="131"/>
      <c r="AN226" s="132"/>
      <c r="AO226" s="132"/>
      <c r="AP226" s="133"/>
      <c r="AQ226" s="133"/>
      <c r="AR226" s="134"/>
      <c r="AS226" s="135"/>
      <c r="AT226" s="132"/>
      <c r="AU226" s="307"/>
      <c r="AV226" s="308"/>
      <c r="AW226" s="308"/>
      <c r="AX226" s="308"/>
      <c r="AY226" s="308"/>
      <c r="AZ226" s="308"/>
      <c r="BA226" s="340"/>
      <c r="BB226" s="140"/>
      <c r="BC226" s="141"/>
      <c r="BD226" s="141"/>
      <c r="BE226" s="142"/>
      <c r="BF226" s="143"/>
      <c r="BG226" s="144"/>
      <c r="BH226" s="141"/>
      <c r="BI226" s="368"/>
      <c r="BJ226" s="369"/>
      <c r="BK226" s="369"/>
      <c r="BL226" s="369"/>
      <c r="BM226" s="369"/>
      <c r="BN226" s="369"/>
      <c r="BO226" s="369"/>
      <c r="BP226" s="147"/>
      <c r="BQ226" s="148"/>
      <c r="BR226" s="149"/>
      <c r="BS226" s="149"/>
      <c r="BT226" s="149"/>
      <c r="BU226" s="149"/>
      <c r="BV226" s="150"/>
      <c r="BW226" s="150"/>
    </row>
    <row r="227" s="119" customFormat="1" spans="1:75">
      <c r="A227" s="412"/>
      <c r="B227" s="157"/>
      <c r="C227" s="158"/>
      <c r="G227" s="413"/>
      <c r="H227" s="158"/>
      <c r="M227" s="158"/>
      <c r="N227" s="158"/>
      <c r="T227" s="158"/>
      <c r="U227" s="158"/>
      <c r="W227" s="236"/>
      <c r="X227" s="124"/>
      <c r="Y227" s="125"/>
      <c r="Z227" s="125"/>
      <c r="AA227" s="126"/>
      <c r="AB227" s="126"/>
      <c r="AC227" s="125"/>
      <c r="AD227" s="125"/>
      <c r="AE227" s="125"/>
      <c r="AF227" s="254"/>
      <c r="AG227" s="279"/>
      <c r="AH227" s="279"/>
      <c r="AI227" s="279"/>
      <c r="AJ227" s="279"/>
      <c r="AK227" s="279"/>
      <c r="AL227" s="280"/>
      <c r="AM227" s="131"/>
      <c r="AN227" s="132"/>
      <c r="AO227" s="132"/>
      <c r="AP227" s="133"/>
      <c r="AQ227" s="133"/>
      <c r="AR227" s="134"/>
      <c r="AS227" s="135"/>
      <c r="AT227" s="132"/>
      <c r="AU227" s="307"/>
      <c r="AV227" s="308"/>
      <c r="AW227" s="308"/>
      <c r="AX227" s="308"/>
      <c r="AY227" s="308"/>
      <c r="AZ227" s="308"/>
      <c r="BA227" s="340"/>
      <c r="BB227" s="140"/>
      <c r="BC227" s="141"/>
      <c r="BD227" s="141"/>
      <c r="BE227" s="142"/>
      <c r="BF227" s="143"/>
      <c r="BG227" s="144"/>
      <c r="BH227" s="141"/>
      <c r="BI227" s="368"/>
      <c r="BJ227" s="369"/>
      <c r="BK227" s="369"/>
      <c r="BL227" s="369"/>
      <c r="BM227" s="369"/>
      <c r="BN227" s="369"/>
      <c r="BO227" s="369"/>
      <c r="BP227" s="147"/>
      <c r="BQ227" s="148"/>
      <c r="BR227" s="149"/>
      <c r="BS227" s="149"/>
      <c r="BT227" s="149"/>
      <c r="BU227" s="149"/>
      <c r="BV227" s="150"/>
      <c r="BW227" s="150"/>
    </row>
    <row r="228" s="119" customFormat="1" spans="1:75">
      <c r="A228" s="412"/>
      <c r="B228" s="157"/>
      <c r="C228" s="158"/>
      <c r="G228" s="413"/>
      <c r="H228" s="158"/>
      <c r="M228" s="158"/>
      <c r="N228" s="158"/>
      <c r="T228" s="158"/>
      <c r="U228" s="158"/>
      <c r="W228" s="236"/>
      <c r="X228" s="124"/>
      <c r="Y228" s="125"/>
      <c r="Z228" s="125"/>
      <c r="AA228" s="126"/>
      <c r="AB228" s="126"/>
      <c r="AC228" s="125"/>
      <c r="AD228" s="125"/>
      <c r="AE228" s="125"/>
      <c r="AF228" s="254"/>
      <c r="AG228" s="279"/>
      <c r="AH228" s="279"/>
      <c r="AI228" s="279"/>
      <c r="AJ228" s="279"/>
      <c r="AK228" s="279"/>
      <c r="AL228" s="280"/>
      <c r="AM228" s="131"/>
      <c r="AN228" s="132"/>
      <c r="AO228" s="132"/>
      <c r="AP228" s="133"/>
      <c r="AQ228" s="133"/>
      <c r="AR228" s="134"/>
      <c r="AS228" s="135"/>
      <c r="AT228" s="132"/>
      <c r="AU228" s="307"/>
      <c r="AV228" s="308"/>
      <c r="AW228" s="308"/>
      <c r="AX228" s="308"/>
      <c r="AY228" s="308"/>
      <c r="AZ228" s="308"/>
      <c r="BA228" s="340"/>
      <c r="BB228" s="140"/>
      <c r="BC228" s="141"/>
      <c r="BD228" s="141"/>
      <c r="BE228" s="142"/>
      <c r="BF228" s="143"/>
      <c r="BG228" s="144"/>
      <c r="BH228" s="141"/>
      <c r="BI228" s="368"/>
      <c r="BJ228" s="369"/>
      <c r="BK228" s="369"/>
      <c r="BL228" s="369"/>
      <c r="BM228" s="369"/>
      <c r="BN228" s="369"/>
      <c r="BO228" s="369"/>
      <c r="BP228" s="147"/>
      <c r="BQ228" s="148"/>
      <c r="BR228" s="149"/>
      <c r="BS228" s="149"/>
      <c r="BT228" s="149"/>
      <c r="BU228" s="149"/>
      <c r="BV228" s="150"/>
      <c r="BW228" s="150"/>
    </row>
    <row r="229" s="119" customFormat="1" spans="1:75">
      <c r="A229" s="412"/>
      <c r="B229" s="157"/>
      <c r="C229" s="158"/>
      <c r="G229" s="413"/>
      <c r="H229" s="158"/>
      <c r="M229" s="158"/>
      <c r="N229" s="158"/>
      <c r="T229" s="158"/>
      <c r="U229" s="158"/>
      <c r="W229" s="236"/>
      <c r="X229" s="124"/>
      <c r="Y229" s="125"/>
      <c r="Z229" s="125"/>
      <c r="AA229" s="126"/>
      <c r="AB229" s="126"/>
      <c r="AC229" s="125"/>
      <c r="AD229" s="125"/>
      <c r="AE229" s="125"/>
      <c r="AF229" s="254"/>
      <c r="AG229" s="279"/>
      <c r="AH229" s="279"/>
      <c r="AI229" s="279"/>
      <c r="AJ229" s="279"/>
      <c r="AK229" s="279"/>
      <c r="AL229" s="280"/>
      <c r="AM229" s="131"/>
      <c r="AN229" s="132"/>
      <c r="AO229" s="132"/>
      <c r="AP229" s="133"/>
      <c r="AQ229" s="133"/>
      <c r="AR229" s="134"/>
      <c r="AS229" s="135"/>
      <c r="AT229" s="132"/>
      <c r="AU229" s="307"/>
      <c r="AV229" s="308"/>
      <c r="AW229" s="308"/>
      <c r="AX229" s="308"/>
      <c r="AY229" s="308"/>
      <c r="AZ229" s="308"/>
      <c r="BA229" s="340"/>
      <c r="BB229" s="140"/>
      <c r="BC229" s="141"/>
      <c r="BD229" s="141"/>
      <c r="BE229" s="142"/>
      <c r="BF229" s="143"/>
      <c r="BG229" s="144"/>
      <c r="BH229" s="141"/>
      <c r="BI229" s="368"/>
      <c r="BJ229" s="369"/>
      <c r="BK229" s="369"/>
      <c r="BL229" s="369"/>
      <c r="BM229" s="369"/>
      <c r="BN229" s="369"/>
      <c r="BO229" s="369"/>
      <c r="BP229" s="147"/>
      <c r="BQ229" s="148"/>
      <c r="BR229" s="149"/>
      <c r="BS229" s="149"/>
      <c r="BT229" s="149"/>
      <c r="BU229" s="149"/>
      <c r="BV229" s="150"/>
      <c r="BW229" s="150"/>
    </row>
    <row r="230" s="119" customFormat="1" spans="1:75">
      <c r="A230" s="412"/>
      <c r="B230" s="157"/>
      <c r="C230" s="158"/>
      <c r="G230" s="413"/>
      <c r="H230" s="158"/>
      <c r="M230" s="158"/>
      <c r="N230" s="158"/>
      <c r="T230" s="158"/>
      <c r="U230" s="158"/>
      <c r="W230" s="236"/>
      <c r="X230" s="124"/>
      <c r="Y230" s="125"/>
      <c r="Z230" s="125"/>
      <c r="AA230" s="126"/>
      <c r="AB230" s="126"/>
      <c r="AC230" s="125"/>
      <c r="AD230" s="125"/>
      <c r="AE230" s="125"/>
      <c r="AF230" s="254"/>
      <c r="AG230" s="279"/>
      <c r="AH230" s="279"/>
      <c r="AI230" s="279"/>
      <c r="AJ230" s="279"/>
      <c r="AK230" s="279"/>
      <c r="AL230" s="280"/>
      <c r="AM230" s="131"/>
      <c r="AN230" s="132"/>
      <c r="AO230" s="132"/>
      <c r="AP230" s="133"/>
      <c r="AQ230" s="133"/>
      <c r="AR230" s="134"/>
      <c r="AS230" s="135"/>
      <c r="AT230" s="132"/>
      <c r="AU230" s="307"/>
      <c r="AV230" s="308"/>
      <c r="AW230" s="308"/>
      <c r="AX230" s="308"/>
      <c r="AY230" s="308"/>
      <c r="AZ230" s="308"/>
      <c r="BA230" s="340"/>
      <c r="BB230" s="140"/>
      <c r="BC230" s="141"/>
      <c r="BD230" s="141"/>
      <c r="BE230" s="142"/>
      <c r="BF230" s="143"/>
      <c r="BG230" s="144"/>
      <c r="BH230" s="141"/>
      <c r="BI230" s="368"/>
      <c r="BJ230" s="369"/>
      <c r="BK230" s="369"/>
      <c r="BL230" s="369"/>
      <c r="BM230" s="369"/>
      <c r="BN230" s="369"/>
      <c r="BO230" s="369"/>
      <c r="BP230" s="147"/>
      <c r="BQ230" s="148"/>
      <c r="BR230" s="149"/>
      <c r="BS230" s="149"/>
      <c r="BT230" s="149"/>
      <c r="BU230" s="149"/>
      <c r="BV230" s="150"/>
      <c r="BW230" s="150"/>
    </row>
    <row r="231" s="119" customFormat="1" spans="1:75">
      <c r="A231" s="412"/>
      <c r="B231" s="157"/>
      <c r="C231" s="158"/>
      <c r="G231" s="413"/>
      <c r="H231" s="158"/>
      <c r="M231" s="158"/>
      <c r="N231" s="158"/>
      <c r="T231" s="158"/>
      <c r="U231" s="158"/>
      <c r="W231" s="236"/>
      <c r="X231" s="124"/>
      <c r="Y231" s="125"/>
      <c r="Z231" s="125"/>
      <c r="AA231" s="126"/>
      <c r="AB231" s="126"/>
      <c r="AC231" s="125"/>
      <c r="AD231" s="125"/>
      <c r="AE231" s="125"/>
      <c r="AF231" s="254"/>
      <c r="AG231" s="279"/>
      <c r="AH231" s="279"/>
      <c r="AI231" s="279"/>
      <c r="AJ231" s="279"/>
      <c r="AK231" s="279"/>
      <c r="AL231" s="280"/>
      <c r="AM231" s="131"/>
      <c r="AN231" s="132"/>
      <c r="AO231" s="132"/>
      <c r="AP231" s="133"/>
      <c r="AQ231" s="133"/>
      <c r="AR231" s="134"/>
      <c r="AS231" s="135"/>
      <c r="AT231" s="132"/>
      <c r="AU231" s="307"/>
      <c r="AV231" s="308"/>
      <c r="AW231" s="308"/>
      <c r="AX231" s="308"/>
      <c r="AY231" s="308"/>
      <c r="AZ231" s="308"/>
      <c r="BA231" s="340"/>
      <c r="BB231" s="140"/>
      <c r="BC231" s="141"/>
      <c r="BD231" s="141"/>
      <c r="BE231" s="142"/>
      <c r="BF231" s="143"/>
      <c r="BG231" s="144"/>
      <c r="BH231" s="141"/>
      <c r="BI231" s="368"/>
      <c r="BJ231" s="369"/>
      <c r="BK231" s="369"/>
      <c r="BL231" s="369"/>
      <c r="BM231" s="369"/>
      <c r="BN231" s="369"/>
      <c r="BO231" s="369"/>
      <c r="BP231" s="147"/>
      <c r="BQ231" s="148"/>
      <c r="BR231" s="149"/>
      <c r="BS231" s="149"/>
      <c r="BT231" s="149"/>
      <c r="BU231" s="149"/>
      <c r="BV231" s="150"/>
      <c r="BW231" s="150"/>
    </row>
    <row r="232" s="119" customFormat="1" spans="1:75">
      <c r="A232" s="412"/>
      <c r="B232" s="157"/>
      <c r="C232" s="158"/>
      <c r="G232" s="413"/>
      <c r="H232" s="158"/>
      <c r="M232" s="158"/>
      <c r="N232" s="158"/>
      <c r="T232" s="158"/>
      <c r="U232" s="158"/>
      <c r="W232" s="236"/>
      <c r="X232" s="124"/>
      <c r="Y232" s="125"/>
      <c r="Z232" s="125"/>
      <c r="AA232" s="126"/>
      <c r="AB232" s="126"/>
      <c r="AC232" s="125"/>
      <c r="AD232" s="125"/>
      <c r="AE232" s="125"/>
      <c r="AF232" s="254"/>
      <c r="AG232" s="279"/>
      <c r="AH232" s="279"/>
      <c r="AI232" s="279"/>
      <c r="AJ232" s="279"/>
      <c r="AK232" s="279"/>
      <c r="AL232" s="280"/>
      <c r="AM232" s="131"/>
      <c r="AN232" s="132"/>
      <c r="AO232" s="132"/>
      <c r="AP232" s="133"/>
      <c r="AQ232" s="133"/>
      <c r="AR232" s="134"/>
      <c r="AS232" s="135"/>
      <c r="AT232" s="132"/>
      <c r="AU232" s="307"/>
      <c r="AV232" s="308"/>
      <c r="AW232" s="308"/>
      <c r="AX232" s="308"/>
      <c r="AY232" s="308"/>
      <c r="AZ232" s="308"/>
      <c r="BA232" s="340"/>
      <c r="BB232" s="140"/>
      <c r="BC232" s="141"/>
      <c r="BD232" s="141"/>
      <c r="BE232" s="142"/>
      <c r="BF232" s="143"/>
      <c r="BG232" s="144"/>
      <c r="BH232" s="141"/>
      <c r="BI232" s="368"/>
      <c r="BJ232" s="369"/>
      <c r="BK232" s="369"/>
      <c r="BL232" s="369"/>
      <c r="BM232" s="369"/>
      <c r="BN232" s="369"/>
      <c r="BO232" s="369"/>
      <c r="BP232" s="147"/>
      <c r="BQ232" s="148"/>
      <c r="BR232" s="149"/>
      <c r="BS232" s="149"/>
      <c r="BT232" s="149"/>
      <c r="BU232" s="149"/>
      <c r="BV232" s="150"/>
      <c r="BW232" s="150"/>
    </row>
    <row r="233" s="119" customFormat="1" spans="1:75">
      <c r="A233" s="412"/>
      <c r="B233" s="157"/>
      <c r="C233" s="158"/>
      <c r="G233" s="413"/>
      <c r="H233" s="158"/>
      <c r="M233" s="158"/>
      <c r="N233" s="158"/>
      <c r="T233" s="158"/>
      <c r="U233" s="158"/>
      <c r="W233" s="236"/>
      <c r="X233" s="124"/>
      <c r="Y233" s="125"/>
      <c r="Z233" s="125"/>
      <c r="AA233" s="126"/>
      <c r="AB233" s="126"/>
      <c r="AC233" s="125"/>
      <c r="AD233" s="125"/>
      <c r="AE233" s="125"/>
      <c r="AF233" s="254"/>
      <c r="AG233" s="279"/>
      <c r="AH233" s="279"/>
      <c r="AI233" s="279"/>
      <c r="AJ233" s="279"/>
      <c r="AK233" s="279"/>
      <c r="AL233" s="280"/>
      <c r="AM233" s="131"/>
      <c r="AN233" s="132"/>
      <c r="AO233" s="132"/>
      <c r="AP233" s="133"/>
      <c r="AQ233" s="133"/>
      <c r="AR233" s="134"/>
      <c r="AS233" s="135"/>
      <c r="AT233" s="132"/>
      <c r="AU233" s="307"/>
      <c r="AV233" s="308"/>
      <c r="AW233" s="308"/>
      <c r="AX233" s="308"/>
      <c r="AY233" s="308"/>
      <c r="AZ233" s="308"/>
      <c r="BA233" s="340"/>
      <c r="BB233" s="140"/>
      <c r="BC233" s="141"/>
      <c r="BD233" s="141"/>
      <c r="BE233" s="142"/>
      <c r="BF233" s="143"/>
      <c r="BG233" s="144"/>
      <c r="BH233" s="141"/>
      <c r="BI233" s="368"/>
      <c r="BJ233" s="369"/>
      <c r="BK233" s="369"/>
      <c r="BL233" s="369"/>
      <c r="BM233" s="369"/>
      <c r="BN233" s="369"/>
      <c r="BO233" s="369"/>
      <c r="BP233" s="147"/>
      <c r="BQ233" s="148"/>
      <c r="BR233" s="149"/>
      <c r="BS233" s="149"/>
      <c r="BT233" s="149"/>
      <c r="BU233" s="149"/>
      <c r="BV233" s="150"/>
      <c r="BW233" s="150"/>
    </row>
    <row r="234" s="119" customFormat="1" spans="1:75">
      <c r="A234" s="412"/>
      <c r="B234" s="157"/>
      <c r="C234" s="158"/>
      <c r="G234" s="413"/>
      <c r="H234" s="158"/>
      <c r="M234" s="158"/>
      <c r="N234" s="158"/>
      <c r="T234" s="158"/>
      <c r="U234" s="158"/>
      <c r="W234" s="236"/>
      <c r="X234" s="124"/>
      <c r="Y234" s="125"/>
      <c r="Z234" s="125"/>
      <c r="AA234" s="126"/>
      <c r="AB234" s="126"/>
      <c r="AC234" s="125"/>
      <c r="AD234" s="125"/>
      <c r="AE234" s="125"/>
      <c r="AF234" s="254"/>
      <c r="AG234" s="279"/>
      <c r="AH234" s="279"/>
      <c r="AI234" s="279"/>
      <c r="AJ234" s="279"/>
      <c r="AK234" s="279"/>
      <c r="AL234" s="280"/>
      <c r="AM234" s="131"/>
      <c r="AN234" s="132"/>
      <c r="AO234" s="132"/>
      <c r="AP234" s="133"/>
      <c r="AQ234" s="133"/>
      <c r="AR234" s="134"/>
      <c r="AS234" s="135"/>
      <c r="AT234" s="132"/>
      <c r="AU234" s="307"/>
      <c r="AV234" s="308"/>
      <c r="AW234" s="308"/>
      <c r="AX234" s="308"/>
      <c r="AY234" s="308"/>
      <c r="AZ234" s="308"/>
      <c r="BA234" s="340"/>
      <c r="BB234" s="140"/>
      <c r="BC234" s="141"/>
      <c r="BD234" s="141"/>
      <c r="BE234" s="142"/>
      <c r="BF234" s="143"/>
      <c r="BG234" s="144"/>
      <c r="BH234" s="141"/>
      <c r="BI234" s="368"/>
      <c r="BJ234" s="369"/>
      <c r="BK234" s="369"/>
      <c r="BL234" s="369"/>
      <c r="BM234" s="369"/>
      <c r="BN234" s="369"/>
      <c r="BO234" s="369"/>
      <c r="BP234" s="147"/>
      <c r="BQ234" s="148"/>
      <c r="BR234" s="149"/>
      <c r="BS234" s="149"/>
      <c r="BT234" s="149"/>
      <c r="BU234" s="149"/>
      <c r="BV234" s="150"/>
      <c r="BW234" s="150"/>
    </row>
    <row r="235" s="119" customFormat="1" spans="1:75">
      <c r="A235" s="412"/>
      <c r="B235" s="157"/>
      <c r="C235" s="158"/>
      <c r="G235" s="413"/>
      <c r="H235" s="158"/>
      <c r="M235" s="158"/>
      <c r="N235" s="158"/>
      <c r="T235" s="158"/>
      <c r="U235" s="158"/>
      <c r="W235" s="236"/>
      <c r="X235" s="124"/>
      <c r="Y235" s="125"/>
      <c r="Z235" s="125"/>
      <c r="AA235" s="126"/>
      <c r="AB235" s="126"/>
      <c r="AC235" s="125"/>
      <c r="AD235" s="125"/>
      <c r="AE235" s="125"/>
      <c r="AF235" s="254"/>
      <c r="AG235" s="279"/>
      <c r="AH235" s="279"/>
      <c r="AI235" s="279"/>
      <c r="AJ235" s="279"/>
      <c r="AK235" s="279"/>
      <c r="AL235" s="280"/>
      <c r="AM235" s="131"/>
      <c r="AN235" s="132"/>
      <c r="AO235" s="132"/>
      <c r="AP235" s="133"/>
      <c r="AQ235" s="133"/>
      <c r="AR235" s="134"/>
      <c r="AS235" s="135"/>
      <c r="AT235" s="132"/>
      <c r="AU235" s="307"/>
      <c r="AV235" s="308"/>
      <c r="AW235" s="308"/>
      <c r="AX235" s="308"/>
      <c r="AY235" s="308"/>
      <c r="AZ235" s="308"/>
      <c r="BA235" s="340"/>
      <c r="BB235" s="140"/>
      <c r="BC235" s="141"/>
      <c r="BD235" s="141"/>
      <c r="BE235" s="142"/>
      <c r="BF235" s="143"/>
      <c r="BG235" s="144"/>
      <c r="BH235" s="141"/>
      <c r="BI235" s="368"/>
      <c r="BJ235" s="369"/>
      <c r="BK235" s="369"/>
      <c r="BL235" s="369"/>
      <c r="BM235" s="369"/>
      <c r="BN235" s="369"/>
      <c r="BO235" s="369"/>
      <c r="BP235" s="147"/>
      <c r="BQ235" s="148"/>
      <c r="BR235" s="149"/>
      <c r="BS235" s="149"/>
      <c r="BT235" s="149"/>
      <c r="BU235" s="149"/>
      <c r="BV235" s="150"/>
      <c r="BW235" s="150"/>
    </row>
    <row r="236" s="119" customFormat="1" spans="1:75">
      <c r="A236" s="412"/>
      <c r="B236" s="157"/>
      <c r="C236" s="158"/>
      <c r="G236" s="413"/>
      <c r="H236" s="158"/>
      <c r="M236" s="158"/>
      <c r="N236" s="158"/>
      <c r="T236" s="158"/>
      <c r="U236" s="158"/>
      <c r="W236" s="236"/>
      <c r="X236" s="124"/>
      <c r="Y236" s="125"/>
      <c r="Z236" s="125"/>
      <c r="AA236" s="126"/>
      <c r="AB236" s="126"/>
      <c r="AC236" s="125"/>
      <c r="AD236" s="125"/>
      <c r="AE236" s="125"/>
      <c r="AF236" s="254"/>
      <c r="AG236" s="279"/>
      <c r="AH236" s="279"/>
      <c r="AI236" s="279"/>
      <c r="AJ236" s="279"/>
      <c r="AK236" s="279"/>
      <c r="AL236" s="280"/>
      <c r="AM236" s="131"/>
      <c r="AN236" s="132"/>
      <c r="AO236" s="132"/>
      <c r="AP236" s="133"/>
      <c r="AQ236" s="133"/>
      <c r="AR236" s="134"/>
      <c r="AS236" s="135"/>
      <c r="AT236" s="132"/>
      <c r="AU236" s="307"/>
      <c r="AV236" s="308"/>
      <c r="AW236" s="308"/>
      <c r="AX236" s="308"/>
      <c r="AY236" s="308"/>
      <c r="AZ236" s="308"/>
      <c r="BA236" s="340"/>
      <c r="BB236" s="140"/>
      <c r="BC236" s="141"/>
      <c r="BD236" s="141"/>
      <c r="BE236" s="142"/>
      <c r="BF236" s="143"/>
      <c r="BG236" s="144"/>
      <c r="BH236" s="141"/>
      <c r="BI236" s="368"/>
      <c r="BJ236" s="369"/>
      <c r="BK236" s="369"/>
      <c r="BL236" s="369"/>
      <c r="BM236" s="369"/>
      <c r="BN236" s="369"/>
      <c r="BO236" s="369"/>
      <c r="BP236" s="147"/>
      <c r="BQ236" s="148"/>
      <c r="BR236" s="149"/>
      <c r="BS236" s="149"/>
      <c r="BT236" s="149"/>
      <c r="BU236" s="149"/>
      <c r="BV236" s="150"/>
      <c r="BW236" s="150"/>
    </row>
    <row r="237" s="119" customFormat="1" spans="1:75">
      <c r="A237" s="412"/>
      <c r="B237" s="157"/>
      <c r="C237" s="158"/>
      <c r="G237" s="413"/>
      <c r="H237" s="158"/>
      <c r="M237" s="122"/>
      <c r="N237" s="158"/>
      <c r="T237" s="122"/>
      <c r="U237" s="158"/>
      <c r="W237" s="236"/>
      <c r="X237" s="124"/>
      <c r="Y237" s="125"/>
      <c r="Z237" s="125"/>
      <c r="AA237" s="126"/>
      <c r="AB237" s="126"/>
      <c r="AC237" s="125"/>
      <c r="AD237" s="125"/>
      <c r="AE237" s="125"/>
      <c r="AF237" s="254"/>
      <c r="AG237" s="279"/>
      <c r="AH237" s="279"/>
      <c r="AI237" s="279"/>
      <c r="AJ237" s="279"/>
      <c r="AK237" s="279"/>
      <c r="AL237" s="280"/>
      <c r="AM237" s="131"/>
      <c r="AN237" s="132"/>
      <c r="AO237" s="132"/>
      <c r="AP237" s="133"/>
      <c r="AQ237" s="133"/>
      <c r="AR237" s="134"/>
      <c r="AS237" s="135"/>
      <c r="AT237" s="132"/>
      <c r="AU237" s="307"/>
      <c r="AV237" s="308"/>
      <c r="AW237" s="308"/>
      <c r="AX237" s="308"/>
      <c r="AY237" s="308"/>
      <c r="AZ237" s="308"/>
      <c r="BA237" s="340"/>
      <c r="BB237" s="140"/>
      <c r="BC237" s="141"/>
      <c r="BD237" s="141"/>
      <c r="BE237" s="142"/>
      <c r="BF237" s="143"/>
      <c r="BG237" s="144"/>
      <c r="BH237" s="141"/>
      <c r="BI237" s="368"/>
      <c r="BJ237" s="369"/>
      <c r="BK237" s="369"/>
      <c r="BL237" s="369"/>
      <c r="BM237" s="369"/>
      <c r="BN237" s="369"/>
      <c r="BO237" s="369"/>
      <c r="BP237" s="147"/>
      <c r="BQ237" s="148"/>
      <c r="BR237" s="149"/>
      <c r="BS237" s="149"/>
      <c r="BT237" s="149"/>
      <c r="BU237" s="149"/>
      <c r="BV237" s="150"/>
      <c r="BW237" s="150"/>
    </row>
    <row r="238" s="119" customFormat="1" spans="1:75">
      <c r="A238" s="113"/>
      <c r="B238" s="120"/>
      <c r="C238" s="122"/>
      <c r="D238" s="121"/>
      <c r="E238" s="121"/>
      <c r="F238" s="121"/>
      <c r="G238" s="189"/>
      <c r="H238" s="122"/>
      <c r="I238" s="121"/>
      <c r="J238" s="121"/>
      <c r="K238" s="121"/>
      <c r="L238" s="121"/>
      <c r="M238" s="122"/>
      <c r="N238" s="122"/>
      <c r="O238" s="121"/>
      <c r="P238" s="121"/>
      <c r="Q238" s="121"/>
      <c r="R238" s="121"/>
      <c r="S238" s="121"/>
      <c r="T238" s="122"/>
      <c r="U238" s="122"/>
      <c r="V238" s="121"/>
      <c r="W238" s="123"/>
      <c r="X238" s="124"/>
      <c r="Y238" s="125"/>
      <c r="Z238" s="125"/>
      <c r="AA238" s="126"/>
      <c r="AB238" s="126"/>
      <c r="AC238" s="125"/>
      <c r="AD238" s="125"/>
      <c r="AE238" s="125"/>
      <c r="AF238" s="254"/>
      <c r="AG238" s="279"/>
      <c r="AH238" s="279"/>
      <c r="AI238" s="279"/>
      <c r="AJ238" s="279"/>
      <c r="AK238" s="279"/>
      <c r="AL238" s="280"/>
      <c r="AM238" s="131"/>
      <c r="AN238" s="132"/>
      <c r="AO238" s="132"/>
      <c r="AP238" s="133"/>
      <c r="AQ238" s="133"/>
      <c r="AR238" s="134"/>
      <c r="AS238" s="135"/>
      <c r="AT238" s="132"/>
      <c r="AU238" s="307"/>
      <c r="AV238" s="308"/>
      <c r="AW238" s="308"/>
      <c r="AX238" s="308"/>
      <c r="AY238" s="308"/>
      <c r="AZ238" s="308"/>
      <c r="BA238" s="340"/>
      <c r="BB238" s="140"/>
      <c r="BC238" s="141"/>
      <c r="BD238" s="141"/>
      <c r="BE238" s="142"/>
      <c r="BF238" s="143"/>
      <c r="BG238" s="144"/>
      <c r="BH238" s="141"/>
      <c r="BI238" s="368"/>
      <c r="BJ238" s="369"/>
      <c r="BK238" s="369"/>
      <c r="BL238" s="369"/>
      <c r="BM238" s="369"/>
      <c r="BN238" s="369"/>
      <c r="BO238" s="369"/>
      <c r="BP238" s="147"/>
      <c r="BQ238" s="148"/>
      <c r="BR238" s="149"/>
      <c r="BS238" s="149"/>
      <c r="BT238" s="149"/>
      <c r="BU238" s="149"/>
      <c r="BV238" s="150"/>
      <c r="BW238" s="150"/>
    </row>
    <row r="239" s="119" customFormat="1" spans="1:75">
      <c r="A239" s="113"/>
      <c r="B239" s="120"/>
      <c r="C239" s="121"/>
      <c r="D239" s="121"/>
      <c r="E239" s="121"/>
      <c r="F239" s="121"/>
      <c r="G239" s="121"/>
      <c r="H239" s="121"/>
      <c r="I239" s="121"/>
      <c r="J239" s="121"/>
      <c r="K239" s="121"/>
      <c r="L239" s="121"/>
      <c r="M239" s="122"/>
      <c r="N239" s="122"/>
      <c r="O239" s="121"/>
      <c r="P239" s="121"/>
      <c r="Q239" s="121"/>
      <c r="R239" s="121"/>
      <c r="S239" s="121"/>
      <c r="T239" s="122"/>
      <c r="U239" s="122"/>
      <c r="V239" s="121"/>
      <c r="W239" s="123"/>
      <c r="X239" s="124"/>
      <c r="Y239" s="125"/>
      <c r="Z239" s="125"/>
      <c r="AA239" s="126"/>
      <c r="AB239" s="126"/>
      <c r="AC239" s="125"/>
      <c r="AD239" s="125"/>
      <c r="AE239" s="125"/>
      <c r="AF239" s="254"/>
      <c r="AG239" s="279"/>
      <c r="AH239" s="279"/>
      <c r="AI239" s="279"/>
      <c r="AJ239" s="279"/>
      <c r="AK239" s="279"/>
      <c r="AL239" s="280"/>
      <c r="AM239" s="131"/>
      <c r="AN239" s="132"/>
      <c r="AO239" s="132"/>
      <c r="AP239" s="133"/>
      <c r="AQ239" s="133"/>
      <c r="AR239" s="134"/>
      <c r="AS239" s="135"/>
      <c r="AT239" s="132"/>
      <c r="AU239" s="307"/>
      <c r="AV239" s="308"/>
      <c r="AW239" s="308"/>
      <c r="AX239" s="308"/>
      <c r="AY239" s="308"/>
      <c r="AZ239" s="308"/>
      <c r="BA239" s="340"/>
      <c r="BB239" s="140"/>
      <c r="BC239" s="141"/>
      <c r="BD239" s="141"/>
      <c r="BE239" s="142"/>
      <c r="BF239" s="143"/>
      <c r="BG239" s="144"/>
      <c r="BH239" s="141"/>
      <c r="BI239" s="368"/>
      <c r="BJ239" s="369"/>
      <c r="BK239" s="369"/>
      <c r="BL239" s="369"/>
      <c r="BM239" s="369"/>
      <c r="BN239" s="369"/>
      <c r="BO239" s="369"/>
      <c r="BP239" s="147"/>
      <c r="BQ239" s="148"/>
      <c r="BR239" s="149"/>
      <c r="BS239" s="149"/>
      <c r="BT239" s="149"/>
      <c r="BU239" s="149"/>
      <c r="BV239" s="150"/>
      <c r="BW239" s="150"/>
    </row>
    <row r="240" s="119" customFormat="1" spans="1:75">
      <c r="A240" s="113"/>
      <c r="B240" s="120"/>
      <c r="C240" s="121"/>
      <c r="D240" s="121"/>
      <c r="E240" s="121"/>
      <c r="F240" s="121"/>
      <c r="G240" s="121"/>
      <c r="H240" s="121"/>
      <c r="I240" s="121"/>
      <c r="J240" s="121"/>
      <c r="K240" s="121"/>
      <c r="L240" s="121"/>
      <c r="M240" s="122"/>
      <c r="N240" s="122"/>
      <c r="O240" s="121"/>
      <c r="P240" s="121"/>
      <c r="Q240" s="121"/>
      <c r="R240" s="121"/>
      <c r="S240" s="121"/>
      <c r="T240" s="122"/>
      <c r="U240" s="122"/>
      <c r="V240" s="121"/>
      <c r="W240" s="123"/>
      <c r="X240" s="124"/>
      <c r="Y240" s="125"/>
      <c r="Z240" s="125"/>
      <c r="AA240" s="126"/>
      <c r="AB240" s="126"/>
      <c r="AC240" s="125"/>
      <c r="AD240" s="125"/>
      <c r="AE240" s="125"/>
      <c r="AF240" s="254"/>
      <c r="AG240" s="279"/>
      <c r="AH240" s="279"/>
      <c r="AI240" s="279"/>
      <c r="AJ240" s="279"/>
      <c r="AK240" s="279"/>
      <c r="AL240" s="280"/>
      <c r="AM240" s="131"/>
      <c r="AN240" s="132"/>
      <c r="AO240" s="132"/>
      <c r="AP240" s="133"/>
      <c r="AQ240" s="133"/>
      <c r="AR240" s="134"/>
      <c r="AS240" s="135"/>
      <c r="AT240" s="132"/>
      <c r="AU240" s="307"/>
      <c r="AV240" s="308"/>
      <c r="AW240" s="308"/>
      <c r="AX240" s="308"/>
      <c r="AY240" s="308"/>
      <c r="AZ240" s="308"/>
      <c r="BA240" s="340"/>
      <c r="BB240" s="140"/>
      <c r="BC240" s="141"/>
      <c r="BD240" s="141"/>
      <c r="BE240" s="142"/>
      <c r="BF240" s="143"/>
      <c r="BG240" s="144"/>
      <c r="BH240" s="141"/>
      <c r="BI240" s="368"/>
      <c r="BJ240" s="369"/>
      <c r="BK240" s="369"/>
      <c r="BL240" s="369"/>
      <c r="BM240" s="369"/>
      <c r="BN240" s="369"/>
      <c r="BO240" s="369"/>
      <c r="BP240" s="147"/>
      <c r="BQ240" s="148"/>
      <c r="BR240" s="149"/>
      <c r="BS240" s="149"/>
      <c r="BT240" s="149"/>
      <c r="BU240" s="149"/>
      <c r="BV240" s="150"/>
      <c r="BW240" s="150"/>
    </row>
    <row r="241" s="119" customFormat="1" spans="1:75">
      <c r="A241" s="113"/>
      <c r="B241" s="120"/>
      <c r="C241" s="121"/>
      <c r="D241" s="121"/>
      <c r="E241" s="121"/>
      <c r="F241" s="121"/>
      <c r="G241" s="121"/>
      <c r="H241" s="121"/>
      <c r="I241" s="121"/>
      <c r="J241" s="121"/>
      <c r="K241" s="121"/>
      <c r="L241" s="121"/>
      <c r="M241" s="122"/>
      <c r="N241" s="122"/>
      <c r="O241" s="121"/>
      <c r="P241" s="121"/>
      <c r="Q241" s="121"/>
      <c r="R241" s="121"/>
      <c r="S241" s="121"/>
      <c r="T241" s="122"/>
      <c r="U241" s="122"/>
      <c r="V241" s="121"/>
      <c r="W241" s="123"/>
      <c r="X241" s="124"/>
      <c r="Y241" s="125"/>
      <c r="Z241" s="125"/>
      <c r="AA241" s="126"/>
      <c r="AB241" s="126"/>
      <c r="AC241" s="125"/>
      <c r="AD241" s="125"/>
      <c r="AE241" s="125"/>
      <c r="AF241" s="254"/>
      <c r="AG241" s="279"/>
      <c r="AH241" s="279"/>
      <c r="AI241" s="279"/>
      <c r="AJ241" s="279"/>
      <c r="AK241" s="279"/>
      <c r="AL241" s="280"/>
      <c r="AM241" s="131"/>
      <c r="AN241" s="132"/>
      <c r="AO241" s="132"/>
      <c r="AP241" s="133"/>
      <c r="AQ241" s="133"/>
      <c r="AR241" s="134"/>
      <c r="AS241" s="135"/>
      <c r="AT241" s="132"/>
      <c r="AU241" s="307"/>
      <c r="AV241" s="308"/>
      <c r="AW241" s="308"/>
      <c r="AX241" s="308"/>
      <c r="AY241" s="308"/>
      <c r="AZ241" s="308"/>
      <c r="BA241" s="340"/>
      <c r="BB241" s="140"/>
      <c r="BC241" s="141"/>
      <c r="BD241" s="141"/>
      <c r="BE241" s="142"/>
      <c r="BF241" s="143"/>
      <c r="BG241" s="144"/>
      <c r="BH241" s="141"/>
      <c r="BI241" s="368"/>
      <c r="BJ241" s="369"/>
      <c r="BK241" s="369"/>
      <c r="BL241" s="369"/>
      <c r="BM241" s="369"/>
      <c r="BN241" s="369"/>
      <c r="BO241" s="369"/>
      <c r="BP241" s="147"/>
      <c r="BQ241" s="148"/>
      <c r="BR241" s="149"/>
      <c r="BS241" s="149"/>
      <c r="BT241" s="149"/>
      <c r="BU241" s="149"/>
      <c r="BV241" s="150"/>
      <c r="BW241" s="150"/>
    </row>
    <row r="242" s="119" customFormat="1" spans="1:75">
      <c r="A242" s="113"/>
      <c r="B242" s="120"/>
      <c r="C242" s="121"/>
      <c r="D242" s="121"/>
      <c r="E242" s="121"/>
      <c r="F242" s="121"/>
      <c r="G242" s="121"/>
      <c r="H242" s="121"/>
      <c r="I242" s="121"/>
      <c r="J242" s="121"/>
      <c r="K242" s="121"/>
      <c r="L242" s="121"/>
      <c r="M242" s="122"/>
      <c r="N242" s="122"/>
      <c r="O242" s="121"/>
      <c r="P242" s="121"/>
      <c r="Q242" s="121"/>
      <c r="R242" s="121"/>
      <c r="S242" s="121"/>
      <c r="T242" s="122"/>
      <c r="U242" s="122"/>
      <c r="V242" s="121"/>
      <c r="W242" s="123"/>
      <c r="X242" s="124"/>
      <c r="Y242" s="125"/>
      <c r="Z242" s="125"/>
      <c r="AA242" s="126"/>
      <c r="AB242" s="126"/>
      <c r="AC242" s="125"/>
      <c r="AD242" s="125"/>
      <c r="AE242" s="125"/>
      <c r="AF242" s="254"/>
      <c r="AG242" s="279"/>
      <c r="AH242" s="279"/>
      <c r="AI242" s="279"/>
      <c r="AJ242" s="279"/>
      <c r="AK242" s="279"/>
      <c r="AL242" s="280"/>
      <c r="AM242" s="131"/>
      <c r="AN242" s="132"/>
      <c r="AO242" s="132"/>
      <c r="AP242" s="133"/>
      <c r="AQ242" s="133"/>
      <c r="AR242" s="134"/>
      <c r="AS242" s="135"/>
      <c r="AT242" s="132"/>
      <c r="AU242" s="307"/>
      <c r="AV242" s="308"/>
      <c r="AW242" s="308"/>
      <c r="AX242" s="308"/>
      <c r="AY242" s="308"/>
      <c r="AZ242" s="308"/>
      <c r="BA242" s="340"/>
      <c r="BB242" s="140"/>
      <c r="BC242" s="141"/>
      <c r="BD242" s="141"/>
      <c r="BE242" s="142"/>
      <c r="BF242" s="143"/>
      <c r="BG242" s="144"/>
      <c r="BH242" s="141"/>
      <c r="BI242" s="368"/>
      <c r="BJ242" s="369"/>
      <c r="BK242" s="369"/>
      <c r="BL242" s="369"/>
      <c r="BM242" s="369"/>
      <c r="BN242" s="369"/>
      <c r="BO242" s="369"/>
      <c r="BP242" s="147"/>
      <c r="BQ242" s="148"/>
      <c r="BR242" s="149"/>
      <c r="BS242" s="149"/>
      <c r="BT242" s="149"/>
      <c r="BU242" s="149"/>
      <c r="BV242" s="150"/>
      <c r="BW242" s="150"/>
    </row>
    <row r="243" spans="29:67">
      <c r="AC243" s="125"/>
      <c r="AD243" s="125"/>
      <c r="AE243" s="125"/>
      <c r="AF243" s="254"/>
      <c r="AG243" s="279"/>
      <c r="AH243" s="279"/>
      <c r="AI243" s="279"/>
      <c r="AJ243" s="279"/>
      <c r="AK243" s="279"/>
      <c r="AL243" s="280"/>
      <c r="AT243" s="132"/>
      <c r="AU243" s="307"/>
      <c r="AV243" s="308"/>
      <c r="AW243" s="308"/>
      <c r="AX243" s="308"/>
      <c r="AY243" s="308"/>
      <c r="AZ243" s="308"/>
      <c r="BA243" s="340"/>
      <c r="BH243" s="141"/>
      <c r="BI243" s="368"/>
      <c r="BJ243" s="369"/>
      <c r="BK243" s="369"/>
      <c r="BL243" s="369"/>
      <c r="BM243" s="369"/>
      <c r="BN243" s="369"/>
      <c r="BO243" s="369"/>
    </row>
  </sheetData>
  <autoFilter xmlns:etc="http://www.wps.cn/officeDocument/2017/etCustomData" ref="A2:BV45" etc:filterBottomFollowUsedRange="0">
    <extLst/>
  </autoFilter>
  <mergeCells count="3">
    <mergeCell ref="X2:AF2"/>
    <mergeCell ref="AM2:AU2"/>
    <mergeCell ref="BB2:BI2"/>
  </mergeCells>
  <conditionalFormatting sqref="S1">
    <cfRule type="duplicateValues" dxfId="0" priority="272"/>
  </conditionalFormatting>
  <conditionalFormatting sqref="S4">
    <cfRule type="duplicateValues" dxfId="0" priority="223"/>
    <cfRule type="duplicateValues" dxfId="0" priority="222"/>
    <cfRule type="duplicateValues" dxfId="0" priority="221"/>
    <cfRule type="duplicateValues" dxfId="0" priority="224"/>
    <cfRule type="duplicateValues" dxfId="0" priority="225"/>
    <cfRule type="duplicateValues" dxfId="0" priority="226"/>
    <cfRule type="duplicateValues" dxfId="0" priority="220"/>
  </conditionalFormatting>
  <conditionalFormatting sqref="L17">
    <cfRule type="duplicateValues" dxfId="0" priority="3"/>
    <cfRule type="duplicateValues" dxfId="0" priority="2"/>
    <cfRule type="duplicateValues" dxfId="0" priority="1"/>
    <cfRule type="duplicateValues" dxfId="1" priority="4"/>
    <cfRule type="duplicateValues" dxfId="0" priority="5"/>
    <cfRule type="duplicateValues" dxfId="0" priority="6"/>
  </conditionalFormatting>
  <conditionalFormatting sqref="G32">
    <cfRule type="duplicateValues" dxfId="1" priority="63"/>
    <cfRule type="duplicateValues" dxfId="1" priority="62"/>
    <cfRule type="duplicateValues" dxfId="1" priority="64"/>
    <cfRule type="duplicateValues" dxfId="0" priority="65"/>
    <cfRule type="duplicateValues" dxfId="0" priority="66"/>
    <cfRule type="duplicateValues" dxfId="0" priority="67"/>
    <cfRule type="duplicateValues" dxfId="0" priority="68"/>
    <cfRule type="duplicateValues" dxfId="0" priority="69"/>
    <cfRule type="duplicateValues" dxfId="0" priority="61"/>
    <cfRule type="duplicateValues" dxfId="0" priority="60"/>
    <cfRule type="duplicateValues" dxfId="0" priority="58"/>
    <cfRule type="duplicateValues" dxfId="0" priority="59"/>
  </conditionalFormatting>
  <conditionalFormatting sqref="G33">
    <cfRule type="duplicateValues" dxfId="1" priority="51"/>
    <cfRule type="duplicateValues" dxfId="1" priority="50"/>
    <cfRule type="duplicateValues" dxfId="1" priority="52"/>
    <cfRule type="duplicateValues" dxfId="0" priority="53"/>
    <cfRule type="duplicateValues" dxfId="0" priority="54"/>
    <cfRule type="duplicateValues" dxfId="0" priority="55"/>
    <cfRule type="duplicateValues" dxfId="0" priority="56"/>
    <cfRule type="duplicateValues" dxfId="0" priority="57"/>
    <cfRule type="duplicateValues" dxfId="0" priority="49"/>
    <cfRule type="duplicateValues" dxfId="0" priority="48"/>
    <cfRule type="duplicateValues" dxfId="0" priority="46"/>
    <cfRule type="duplicateValues" dxfId="0" priority="47"/>
  </conditionalFormatting>
  <conditionalFormatting sqref="G39">
    <cfRule type="duplicateValues" dxfId="1" priority="42"/>
    <cfRule type="duplicateValues" dxfId="1" priority="41"/>
    <cfRule type="duplicateValues" dxfId="1" priority="40"/>
    <cfRule type="duplicateValues" dxfId="1" priority="39"/>
    <cfRule type="duplicateValues" dxfId="1" priority="38"/>
    <cfRule type="duplicateValues" dxfId="1" priority="37"/>
  </conditionalFormatting>
  <conditionalFormatting sqref="L39">
    <cfRule type="duplicateValues" dxfId="0" priority="36"/>
    <cfRule type="duplicateValues" dxfId="0" priority="35"/>
    <cfRule type="duplicateValues" dxfId="0" priority="34"/>
  </conditionalFormatting>
  <conditionalFormatting sqref="B40">
    <cfRule type="duplicateValues" dxfId="1" priority="923"/>
    <cfRule type="duplicateValues" dxfId="1" priority="922"/>
    <cfRule type="duplicateValues" dxfId="1" priority="921"/>
    <cfRule type="duplicateValues" dxfId="1" priority="920"/>
    <cfRule type="duplicateValues" dxfId="0" priority="919"/>
  </conditionalFormatting>
  <conditionalFormatting sqref="L40">
    <cfRule type="duplicateValues" dxfId="0" priority="45"/>
    <cfRule type="duplicateValues" dxfId="0" priority="44"/>
    <cfRule type="duplicateValues" dxfId="0" priority="43"/>
  </conditionalFormatting>
  <conditionalFormatting sqref="B41">
    <cfRule type="duplicateValues" dxfId="1" priority="918"/>
    <cfRule type="duplicateValues" dxfId="1" priority="917"/>
    <cfRule type="duplicateValues" dxfId="1" priority="916"/>
    <cfRule type="duplicateValues" dxfId="1" priority="915"/>
    <cfRule type="duplicateValues" dxfId="0" priority="914"/>
  </conditionalFormatting>
  <conditionalFormatting sqref="G41">
    <cfRule type="duplicateValues" dxfId="1" priority="33"/>
    <cfRule type="duplicateValues" dxfId="1" priority="32"/>
    <cfRule type="duplicateValues" dxfId="1" priority="31"/>
    <cfRule type="duplicateValues" dxfId="1" priority="30"/>
    <cfRule type="duplicateValues" dxfId="1" priority="29"/>
    <cfRule type="duplicateValues" dxfId="1" priority="28"/>
  </conditionalFormatting>
  <conditionalFormatting sqref="B42">
    <cfRule type="duplicateValues" dxfId="1" priority="913"/>
    <cfRule type="duplicateValues" dxfId="1" priority="912"/>
    <cfRule type="duplicateValues" dxfId="1" priority="911"/>
    <cfRule type="duplicateValues" dxfId="1" priority="910"/>
    <cfRule type="duplicateValues" dxfId="0" priority="909"/>
  </conditionalFormatting>
  <conditionalFormatting sqref="G42">
    <cfRule type="duplicateValues" dxfId="1" priority="27"/>
    <cfRule type="duplicateValues" dxfId="1" priority="26"/>
    <cfRule type="duplicateValues" dxfId="1" priority="25"/>
    <cfRule type="duplicateValues" dxfId="1" priority="24"/>
    <cfRule type="duplicateValues" dxfId="1" priority="23"/>
    <cfRule type="duplicateValues" dxfId="1" priority="22"/>
  </conditionalFormatting>
  <conditionalFormatting sqref="L42">
    <cfRule type="duplicateValues" dxfId="0" priority="21"/>
    <cfRule type="duplicateValues" dxfId="0" priority="20"/>
    <cfRule type="duplicateValues" dxfId="0" priority="19"/>
  </conditionalFormatting>
  <conditionalFormatting sqref="B43">
    <cfRule type="duplicateValues" dxfId="1" priority="908"/>
    <cfRule type="duplicateValues" dxfId="1" priority="907"/>
    <cfRule type="duplicateValues" dxfId="1" priority="906"/>
    <cfRule type="duplicateValues" dxfId="1" priority="905"/>
    <cfRule type="duplicateValues" dxfId="0" priority="904"/>
  </conditionalFormatting>
  <conditionalFormatting sqref="L43">
    <cfRule type="duplicateValues" dxfId="0" priority="9"/>
    <cfRule type="duplicateValues" dxfId="0" priority="8"/>
    <cfRule type="duplicateValues" dxfId="0" priority="7"/>
  </conditionalFormatting>
  <conditionalFormatting sqref="L86">
    <cfRule type="duplicateValues" dxfId="0" priority="823"/>
    <cfRule type="duplicateValues" dxfId="0" priority="822"/>
    <cfRule type="duplicateValues" dxfId="0" priority="821"/>
    <cfRule type="duplicateValues" dxfId="0" priority="820"/>
  </conditionalFormatting>
  <conditionalFormatting sqref="S86">
    <cfRule type="duplicateValues" dxfId="0" priority="242"/>
    <cfRule type="duplicateValues" dxfId="0" priority="241"/>
    <cfRule type="duplicateValues" dxfId="0" priority="240"/>
    <cfRule type="duplicateValues" dxfId="0" priority="239"/>
  </conditionalFormatting>
  <conditionalFormatting sqref="B110">
    <cfRule type="duplicateValues" dxfId="1" priority="816"/>
    <cfRule type="duplicateValues" dxfId="1" priority="813"/>
    <cfRule type="duplicateValues" dxfId="0" priority="811"/>
    <cfRule type="duplicateValues" dxfId="0" priority="810"/>
  </conditionalFormatting>
  <conditionalFormatting sqref="G110">
    <cfRule type="duplicateValues" dxfId="1" priority="815"/>
    <cfRule type="duplicateValues" dxfId="1" priority="814"/>
    <cfRule type="duplicateValues" dxfId="1" priority="812"/>
    <cfRule type="duplicateValues" dxfId="0" priority="807"/>
  </conditionalFormatting>
  <conditionalFormatting sqref="L110">
    <cfRule type="duplicateValues" dxfId="0" priority="818"/>
    <cfRule type="duplicateValues" dxfId="0" priority="817"/>
    <cfRule type="duplicateValues" dxfId="0" priority="809"/>
    <cfRule type="duplicateValues" dxfId="0" priority="808"/>
  </conditionalFormatting>
  <conditionalFormatting sqref="S110">
    <cfRule type="duplicateValues" dxfId="0" priority="237"/>
    <cfRule type="duplicateValues" dxfId="0" priority="236"/>
    <cfRule type="duplicateValues" dxfId="0" priority="235"/>
    <cfRule type="duplicateValues" dxfId="0" priority="234"/>
  </conditionalFormatting>
  <conditionalFormatting sqref="B177">
    <cfRule type="duplicateValues" dxfId="1" priority="344"/>
    <cfRule type="duplicateValues" dxfId="0" priority="345"/>
    <cfRule type="duplicateValues" dxfId="0" priority="346"/>
    <cfRule type="duplicateValues" dxfId="1" priority="347"/>
  </conditionalFormatting>
  <conditionalFormatting sqref="G177">
    <cfRule type="duplicateValues" dxfId="1" priority="342"/>
    <cfRule type="duplicateValues" dxfId="1" priority="352"/>
    <cfRule type="duplicateValues" dxfId="1" priority="353"/>
    <cfRule type="duplicateValues" dxfId="0" priority="354"/>
    <cfRule type="duplicateValues" dxfId="0" priority="355"/>
    <cfRule type="duplicateValues" dxfId="1" priority="356"/>
    <cfRule type="duplicateValues" dxfId="0" priority="357"/>
    <cfRule type="duplicateValues" dxfId="0" priority="358"/>
    <cfRule type="duplicateValues" dxfId="0" priority="359"/>
    <cfRule type="duplicateValues" dxfId="0" priority="360"/>
  </conditionalFormatting>
  <conditionalFormatting sqref="L177">
    <cfRule type="duplicateValues" dxfId="0" priority="343"/>
    <cfRule type="duplicateValues" dxfId="1" priority="341"/>
    <cfRule type="duplicateValues" dxfId="0" priority="348"/>
    <cfRule type="duplicateValues" dxfId="0" priority="349"/>
    <cfRule type="duplicateValues" dxfId="0" priority="350"/>
    <cfRule type="duplicateValues" dxfId="0" priority="351"/>
  </conditionalFormatting>
  <conditionalFormatting sqref="S177">
    <cfRule type="duplicateValues" dxfId="0" priority="89"/>
    <cfRule type="duplicateValues" dxfId="1" priority="88"/>
    <cfRule type="duplicateValues" dxfId="0" priority="90"/>
    <cfRule type="duplicateValues" dxfId="0" priority="91"/>
    <cfRule type="duplicateValues" dxfId="0" priority="92"/>
    <cfRule type="duplicateValues" dxfId="0" priority="93"/>
  </conditionalFormatting>
  <conditionalFormatting sqref="B178">
    <cfRule type="duplicateValues" dxfId="1" priority="364"/>
    <cfRule type="duplicateValues" dxfId="0" priority="365"/>
    <cfRule type="duplicateValues" dxfId="0" priority="366"/>
    <cfRule type="duplicateValues" dxfId="1" priority="367"/>
  </conditionalFormatting>
  <conditionalFormatting sqref="G178">
    <cfRule type="duplicateValues" dxfId="1" priority="362"/>
    <cfRule type="duplicateValues" dxfId="1" priority="372"/>
    <cfRule type="duplicateValues" dxfId="1" priority="373"/>
    <cfRule type="duplicateValues" dxfId="0" priority="374"/>
    <cfRule type="duplicateValues" dxfId="0" priority="375"/>
    <cfRule type="duplicateValues" dxfId="1" priority="376"/>
    <cfRule type="duplicateValues" dxfId="0" priority="377"/>
    <cfRule type="duplicateValues" dxfId="0" priority="378"/>
    <cfRule type="duplicateValues" dxfId="0" priority="379"/>
    <cfRule type="duplicateValues" dxfId="0" priority="380"/>
  </conditionalFormatting>
  <conditionalFormatting sqref="L178">
    <cfRule type="duplicateValues" dxfId="0" priority="363"/>
    <cfRule type="duplicateValues" dxfId="1" priority="361"/>
    <cfRule type="duplicateValues" dxfId="0" priority="368"/>
    <cfRule type="duplicateValues" dxfId="0" priority="369"/>
    <cfRule type="duplicateValues" dxfId="0" priority="370"/>
    <cfRule type="duplicateValues" dxfId="0" priority="371"/>
  </conditionalFormatting>
  <conditionalFormatting sqref="S178">
    <cfRule type="duplicateValues" dxfId="0" priority="95"/>
    <cfRule type="duplicateValues" dxfId="1" priority="94"/>
    <cfRule type="duplicateValues" dxfId="0" priority="96"/>
    <cfRule type="duplicateValues" dxfId="0" priority="97"/>
    <cfRule type="duplicateValues" dxfId="0" priority="98"/>
    <cfRule type="duplicateValues" dxfId="0" priority="99"/>
  </conditionalFormatting>
  <conditionalFormatting sqref="B179">
    <cfRule type="duplicateValues" dxfId="1" priority="384"/>
    <cfRule type="duplicateValues" dxfId="0" priority="385"/>
    <cfRule type="duplicateValues" dxfId="0" priority="386"/>
    <cfRule type="duplicateValues" dxfId="1" priority="387"/>
  </conditionalFormatting>
  <conditionalFormatting sqref="G179">
    <cfRule type="duplicateValues" dxfId="1" priority="382"/>
    <cfRule type="duplicateValues" dxfId="1" priority="392"/>
    <cfRule type="duplicateValues" dxfId="1" priority="393"/>
    <cfRule type="duplicateValues" dxfId="0" priority="394"/>
    <cfRule type="duplicateValues" dxfId="0" priority="395"/>
    <cfRule type="duplicateValues" dxfId="1" priority="396"/>
    <cfRule type="duplicateValues" dxfId="0" priority="397"/>
    <cfRule type="duplicateValues" dxfId="0" priority="398"/>
    <cfRule type="duplicateValues" dxfId="0" priority="399"/>
    <cfRule type="duplicateValues" dxfId="0" priority="400"/>
  </conditionalFormatting>
  <conditionalFormatting sqref="L179">
    <cfRule type="duplicateValues" dxfId="0" priority="383"/>
    <cfRule type="duplicateValues" dxfId="1" priority="381"/>
    <cfRule type="duplicateValues" dxfId="0" priority="388"/>
    <cfRule type="duplicateValues" dxfId="0" priority="389"/>
    <cfRule type="duplicateValues" dxfId="0" priority="390"/>
    <cfRule type="duplicateValues" dxfId="0" priority="391"/>
  </conditionalFormatting>
  <conditionalFormatting sqref="S179">
    <cfRule type="duplicateValues" dxfId="0" priority="101"/>
    <cfRule type="duplicateValues" dxfId="1" priority="100"/>
    <cfRule type="duplicateValues" dxfId="0" priority="102"/>
    <cfRule type="duplicateValues" dxfId="0" priority="103"/>
    <cfRule type="duplicateValues" dxfId="0" priority="104"/>
    <cfRule type="duplicateValues" dxfId="0" priority="105"/>
  </conditionalFormatting>
  <conditionalFormatting sqref="B180">
    <cfRule type="duplicateValues" dxfId="1" priority="404"/>
    <cfRule type="duplicateValues" dxfId="0" priority="405"/>
    <cfRule type="duplicateValues" dxfId="0" priority="406"/>
    <cfRule type="duplicateValues" dxfId="1" priority="407"/>
  </conditionalFormatting>
  <conditionalFormatting sqref="G180">
    <cfRule type="duplicateValues" dxfId="1" priority="402"/>
    <cfRule type="duplicateValues" dxfId="1" priority="412"/>
    <cfRule type="duplicateValues" dxfId="1" priority="413"/>
    <cfRule type="duplicateValues" dxfId="0" priority="414"/>
    <cfRule type="duplicateValues" dxfId="0" priority="415"/>
    <cfRule type="duplicateValues" dxfId="1" priority="416"/>
    <cfRule type="duplicateValues" dxfId="0" priority="417"/>
    <cfRule type="duplicateValues" dxfId="0" priority="418"/>
    <cfRule type="duplicateValues" dxfId="0" priority="419"/>
    <cfRule type="duplicateValues" dxfId="0" priority="420"/>
  </conditionalFormatting>
  <conditionalFormatting sqref="L180">
    <cfRule type="duplicateValues" dxfId="0" priority="403"/>
    <cfRule type="duplicateValues" dxfId="1" priority="401"/>
    <cfRule type="duplicateValues" dxfId="0" priority="408"/>
    <cfRule type="duplicateValues" dxfId="0" priority="409"/>
    <cfRule type="duplicateValues" dxfId="0" priority="410"/>
    <cfRule type="duplicateValues" dxfId="0" priority="411"/>
  </conditionalFormatting>
  <conditionalFormatting sqref="S180">
    <cfRule type="duplicateValues" dxfId="0" priority="107"/>
    <cfRule type="duplicateValues" dxfId="1" priority="106"/>
    <cfRule type="duplicateValues" dxfId="0" priority="108"/>
    <cfRule type="duplicateValues" dxfId="0" priority="109"/>
    <cfRule type="duplicateValues" dxfId="0" priority="110"/>
    <cfRule type="duplicateValues" dxfId="0" priority="111"/>
  </conditionalFormatting>
  <conditionalFormatting sqref="B181">
    <cfRule type="duplicateValues" dxfId="1" priority="424"/>
    <cfRule type="duplicateValues" dxfId="0" priority="425"/>
    <cfRule type="duplicateValues" dxfId="0" priority="426"/>
    <cfRule type="duplicateValues" dxfId="1" priority="427"/>
  </conditionalFormatting>
  <conditionalFormatting sqref="G181">
    <cfRule type="duplicateValues" dxfId="1" priority="422"/>
    <cfRule type="duplicateValues" dxfId="1" priority="432"/>
    <cfRule type="duplicateValues" dxfId="1" priority="433"/>
    <cfRule type="duplicateValues" dxfId="0" priority="434"/>
    <cfRule type="duplicateValues" dxfId="0" priority="435"/>
    <cfRule type="duplicateValues" dxfId="1" priority="436"/>
    <cfRule type="duplicateValues" dxfId="0" priority="437"/>
    <cfRule type="duplicateValues" dxfId="0" priority="438"/>
    <cfRule type="duplicateValues" dxfId="0" priority="439"/>
    <cfRule type="duplicateValues" dxfId="0" priority="440"/>
  </conditionalFormatting>
  <conditionalFormatting sqref="L181">
    <cfRule type="duplicateValues" dxfId="0" priority="423"/>
    <cfRule type="duplicateValues" dxfId="1" priority="421"/>
    <cfRule type="duplicateValues" dxfId="0" priority="428"/>
    <cfRule type="duplicateValues" dxfId="0" priority="429"/>
    <cfRule type="duplicateValues" dxfId="0" priority="430"/>
    <cfRule type="duplicateValues" dxfId="0" priority="431"/>
  </conditionalFormatting>
  <conditionalFormatting sqref="S181">
    <cfRule type="duplicateValues" dxfId="0" priority="113"/>
    <cfRule type="duplicateValues" dxfId="1" priority="112"/>
    <cfRule type="duplicateValues" dxfId="0" priority="114"/>
    <cfRule type="duplicateValues" dxfId="0" priority="115"/>
    <cfRule type="duplicateValues" dxfId="0" priority="116"/>
    <cfRule type="duplicateValues" dxfId="0" priority="117"/>
  </conditionalFormatting>
  <conditionalFormatting sqref="B182">
    <cfRule type="duplicateValues" dxfId="1" priority="444"/>
    <cfRule type="duplicateValues" dxfId="0" priority="445"/>
    <cfRule type="duplicateValues" dxfId="0" priority="446"/>
    <cfRule type="duplicateValues" dxfId="1" priority="447"/>
  </conditionalFormatting>
  <conditionalFormatting sqref="G182">
    <cfRule type="duplicateValues" dxfId="1" priority="442"/>
    <cfRule type="duplicateValues" dxfId="1" priority="452"/>
    <cfRule type="duplicateValues" dxfId="1" priority="453"/>
    <cfRule type="duplicateValues" dxfId="0" priority="454"/>
    <cfRule type="duplicateValues" dxfId="0" priority="455"/>
    <cfRule type="duplicateValues" dxfId="1" priority="456"/>
    <cfRule type="duplicateValues" dxfId="0" priority="457"/>
    <cfRule type="duplicateValues" dxfId="0" priority="458"/>
    <cfRule type="duplicateValues" dxfId="0" priority="459"/>
    <cfRule type="duplicateValues" dxfId="0" priority="460"/>
  </conditionalFormatting>
  <conditionalFormatting sqref="L182">
    <cfRule type="duplicateValues" dxfId="0" priority="443"/>
    <cfRule type="duplicateValues" dxfId="1" priority="441"/>
    <cfRule type="duplicateValues" dxfId="0" priority="448"/>
    <cfRule type="duplicateValues" dxfId="0" priority="449"/>
    <cfRule type="duplicateValues" dxfId="0" priority="450"/>
    <cfRule type="duplicateValues" dxfId="0" priority="451"/>
  </conditionalFormatting>
  <conditionalFormatting sqref="S182">
    <cfRule type="duplicateValues" dxfId="0" priority="119"/>
    <cfRule type="duplicateValues" dxfId="1" priority="118"/>
    <cfRule type="duplicateValues" dxfId="0" priority="120"/>
    <cfRule type="duplicateValues" dxfId="0" priority="121"/>
    <cfRule type="duplicateValues" dxfId="0" priority="122"/>
    <cfRule type="duplicateValues" dxfId="0" priority="123"/>
  </conditionalFormatting>
  <conditionalFormatting sqref="B183">
    <cfRule type="duplicateValues" dxfId="1" priority="464"/>
    <cfRule type="duplicateValues" dxfId="0" priority="465"/>
    <cfRule type="duplicateValues" dxfId="0" priority="466"/>
    <cfRule type="duplicateValues" dxfId="1" priority="467"/>
  </conditionalFormatting>
  <conditionalFormatting sqref="G183">
    <cfRule type="duplicateValues" dxfId="1" priority="462"/>
    <cfRule type="duplicateValues" dxfId="1" priority="472"/>
    <cfRule type="duplicateValues" dxfId="1" priority="473"/>
    <cfRule type="duplicateValues" dxfId="0" priority="474"/>
    <cfRule type="duplicateValues" dxfId="0" priority="475"/>
    <cfRule type="duplicateValues" dxfId="1" priority="476"/>
    <cfRule type="duplicateValues" dxfId="0" priority="477"/>
    <cfRule type="duplicateValues" dxfId="0" priority="478"/>
    <cfRule type="duplicateValues" dxfId="0" priority="479"/>
    <cfRule type="duplicateValues" dxfId="0" priority="480"/>
  </conditionalFormatting>
  <conditionalFormatting sqref="L183">
    <cfRule type="duplicateValues" dxfId="0" priority="463"/>
    <cfRule type="duplicateValues" dxfId="1" priority="461"/>
    <cfRule type="duplicateValues" dxfId="0" priority="468"/>
    <cfRule type="duplicateValues" dxfId="0" priority="469"/>
    <cfRule type="duplicateValues" dxfId="0" priority="470"/>
    <cfRule type="duplicateValues" dxfId="0" priority="471"/>
  </conditionalFormatting>
  <conditionalFormatting sqref="S183">
    <cfRule type="duplicateValues" dxfId="0" priority="125"/>
    <cfRule type="duplicateValues" dxfId="1" priority="124"/>
    <cfRule type="duplicateValues" dxfId="0" priority="126"/>
    <cfRule type="duplicateValues" dxfId="0" priority="127"/>
    <cfRule type="duplicateValues" dxfId="0" priority="128"/>
    <cfRule type="duplicateValues" dxfId="0" priority="129"/>
  </conditionalFormatting>
  <conditionalFormatting sqref="B184">
    <cfRule type="duplicateValues" dxfId="1" priority="484"/>
    <cfRule type="duplicateValues" dxfId="0" priority="485"/>
    <cfRule type="duplicateValues" dxfId="0" priority="486"/>
    <cfRule type="duplicateValues" dxfId="1" priority="487"/>
  </conditionalFormatting>
  <conditionalFormatting sqref="G184">
    <cfRule type="duplicateValues" dxfId="1" priority="482"/>
    <cfRule type="duplicateValues" dxfId="1" priority="492"/>
    <cfRule type="duplicateValues" dxfId="1" priority="493"/>
    <cfRule type="duplicateValues" dxfId="0" priority="494"/>
    <cfRule type="duplicateValues" dxfId="0" priority="495"/>
    <cfRule type="duplicateValues" dxfId="1" priority="496"/>
    <cfRule type="duplicateValues" dxfId="0" priority="497"/>
    <cfRule type="duplicateValues" dxfId="0" priority="498"/>
    <cfRule type="duplicateValues" dxfId="0" priority="499"/>
    <cfRule type="duplicateValues" dxfId="0" priority="500"/>
  </conditionalFormatting>
  <conditionalFormatting sqref="L184">
    <cfRule type="duplicateValues" dxfId="0" priority="483"/>
    <cfRule type="duplicateValues" dxfId="1" priority="481"/>
    <cfRule type="duplicateValues" dxfId="0" priority="488"/>
    <cfRule type="duplicateValues" dxfId="0" priority="489"/>
    <cfRule type="duplicateValues" dxfId="0" priority="490"/>
    <cfRule type="duplicateValues" dxfId="0" priority="491"/>
  </conditionalFormatting>
  <conditionalFormatting sqref="S184">
    <cfRule type="duplicateValues" dxfId="0" priority="131"/>
    <cfRule type="duplicateValues" dxfId="1" priority="130"/>
    <cfRule type="duplicateValues" dxfId="0" priority="132"/>
    <cfRule type="duplicateValues" dxfId="0" priority="133"/>
    <cfRule type="duplicateValues" dxfId="0" priority="134"/>
    <cfRule type="duplicateValues" dxfId="0" priority="135"/>
  </conditionalFormatting>
  <conditionalFormatting sqref="B185">
    <cfRule type="duplicateValues" dxfId="1" priority="504"/>
    <cfRule type="duplicateValues" dxfId="0" priority="505"/>
    <cfRule type="duplicateValues" dxfId="0" priority="506"/>
    <cfRule type="duplicateValues" dxfId="1" priority="507"/>
  </conditionalFormatting>
  <conditionalFormatting sqref="G185">
    <cfRule type="duplicateValues" dxfId="1" priority="502"/>
    <cfRule type="duplicateValues" dxfId="1" priority="512"/>
    <cfRule type="duplicateValues" dxfId="1" priority="513"/>
    <cfRule type="duplicateValues" dxfId="0" priority="514"/>
    <cfRule type="duplicateValues" dxfId="0" priority="515"/>
    <cfRule type="duplicateValues" dxfId="1" priority="516"/>
    <cfRule type="duplicateValues" dxfId="0" priority="517"/>
    <cfRule type="duplicateValues" dxfId="0" priority="518"/>
    <cfRule type="duplicateValues" dxfId="0" priority="519"/>
    <cfRule type="duplicateValues" dxfId="0" priority="520"/>
  </conditionalFormatting>
  <conditionalFormatting sqref="L185">
    <cfRule type="duplicateValues" dxfId="0" priority="503"/>
    <cfRule type="duplicateValues" dxfId="1" priority="501"/>
    <cfRule type="duplicateValues" dxfId="0" priority="508"/>
    <cfRule type="duplicateValues" dxfId="0" priority="509"/>
    <cfRule type="duplicateValues" dxfId="0" priority="510"/>
    <cfRule type="duplicateValues" dxfId="0" priority="511"/>
  </conditionalFormatting>
  <conditionalFormatting sqref="S185">
    <cfRule type="duplicateValues" dxfId="0" priority="137"/>
    <cfRule type="duplicateValues" dxfId="1" priority="136"/>
    <cfRule type="duplicateValues" dxfId="0" priority="138"/>
    <cfRule type="duplicateValues" dxfId="0" priority="139"/>
    <cfRule type="duplicateValues" dxfId="0" priority="140"/>
    <cfRule type="duplicateValues" dxfId="0" priority="141"/>
  </conditionalFormatting>
  <conditionalFormatting sqref="B186">
    <cfRule type="duplicateValues" dxfId="1" priority="524"/>
    <cfRule type="duplicateValues" dxfId="0" priority="525"/>
    <cfRule type="duplicateValues" dxfId="0" priority="526"/>
    <cfRule type="duplicateValues" dxfId="1" priority="527"/>
  </conditionalFormatting>
  <conditionalFormatting sqref="G186">
    <cfRule type="duplicateValues" dxfId="1" priority="522"/>
    <cfRule type="duplicateValues" dxfId="1" priority="532"/>
    <cfRule type="duplicateValues" dxfId="1" priority="533"/>
    <cfRule type="duplicateValues" dxfId="0" priority="534"/>
    <cfRule type="duplicateValues" dxfId="0" priority="535"/>
    <cfRule type="duplicateValues" dxfId="1" priority="536"/>
    <cfRule type="duplicateValues" dxfId="0" priority="537"/>
    <cfRule type="duplicateValues" dxfId="0" priority="538"/>
    <cfRule type="duplicateValues" dxfId="0" priority="539"/>
    <cfRule type="duplicateValues" dxfId="0" priority="540"/>
  </conditionalFormatting>
  <conditionalFormatting sqref="L186">
    <cfRule type="duplicateValues" dxfId="0" priority="523"/>
    <cfRule type="duplicateValues" dxfId="1" priority="521"/>
    <cfRule type="duplicateValues" dxfId="0" priority="528"/>
    <cfRule type="duplicateValues" dxfId="0" priority="529"/>
    <cfRule type="duplicateValues" dxfId="0" priority="530"/>
    <cfRule type="duplicateValues" dxfId="0" priority="531"/>
  </conditionalFormatting>
  <conditionalFormatting sqref="S186">
    <cfRule type="duplicateValues" dxfId="0" priority="143"/>
    <cfRule type="duplicateValues" dxfId="1" priority="142"/>
    <cfRule type="duplicateValues" dxfId="0" priority="144"/>
    <cfRule type="duplicateValues" dxfId="0" priority="145"/>
    <cfRule type="duplicateValues" dxfId="0" priority="146"/>
    <cfRule type="duplicateValues" dxfId="0" priority="147"/>
  </conditionalFormatting>
  <conditionalFormatting sqref="B187">
    <cfRule type="duplicateValues" dxfId="1" priority="544"/>
    <cfRule type="duplicateValues" dxfId="0" priority="545"/>
    <cfRule type="duplicateValues" dxfId="0" priority="546"/>
    <cfRule type="duplicateValues" dxfId="1" priority="547"/>
  </conditionalFormatting>
  <conditionalFormatting sqref="G187">
    <cfRule type="duplicateValues" dxfId="1" priority="542"/>
    <cfRule type="duplicateValues" dxfId="1" priority="552"/>
    <cfRule type="duplicateValues" dxfId="1" priority="553"/>
    <cfRule type="duplicateValues" dxfId="0" priority="554"/>
    <cfRule type="duplicateValues" dxfId="0" priority="555"/>
    <cfRule type="duplicateValues" dxfId="1" priority="556"/>
    <cfRule type="duplicateValues" dxfId="0" priority="557"/>
    <cfRule type="duplicateValues" dxfId="0" priority="558"/>
    <cfRule type="duplicateValues" dxfId="0" priority="559"/>
    <cfRule type="duplicateValues" dxfId="0" priority="560"/>
  </conditionalFormatting>
  <conditionalFormatting sqref="L187">
    <cfRule type="duplicateValues" dxfId="0" priority="543"/>
    <cfRule type="duplicateValues" dxfId="1" priority="541"/>
    <cfRule type="duplicateValues" dxfId="0" priority="548"/>
    <cfRule type="duplicateValues" dxfId="0" priority="549"/>
    <cfRule type="duplicateValues" dxfId="0" priority="550"/>
    <cfRule type="duplicateValues" dxfId="0" priority="551"/>
  </conditionalFormatting>
  <conditionalFormatting sqref="S187">
    <cfRule type="duplicateValues" dxfId="0" priority="149"/>
    <cfRule type="duplicateValues" dxfId="1" priority="148"/>
    <cfRule type="duplicateValues" dxfId="0" priority="150"/>
    <cfRule type="duplicateValues" dxfId="0" priority="151"/>
    <cfRule type="duplicateValues" dxfId="0" priority="152"/>
    <cfRule type="duplicateValues" dxfId="0" priority="153"/>
  </conditionalFormatting>
  <conditionalFormatting sqref="B188">
    <cfRule type="duplicateValues" dxfId="1" priority="564"/>
    <cfRule type="duplicateValues" dxfId="0" priority="565"/>
    <cfRule type="duplicateValues" dxfId="0" priority="566"/>
    <cfRule type="duplicateValues" dxfId="1" priority="567"/>
  </conditionalFormatting>
  <conditionalFormatting sqref="G188">
    <cfRule type="duplicateValues" dxfId="1" priority="562"/>
    <cfRule type="duplicateValues" dxfId="1" priority="572"/>
    <cfRule type="duplicateValues" dxfId="1" priority="573"/>
    <cfRule type="duplicateValues" dxfId="0" priority="574"/>
    <cfRule type="duplicateValues" dxfId="0" priority="575"/>
    <cfRule type="duplicateValues" dxfId="1" priority="576"/>
    <cfRule type="duplicateValues" dxfId="0" priority="577"/>
    <cfRule type="duplicateValues" dxfId="0" priority="578"/>
    <cfRule type="duplicateValues" dxfId="0" priority="579"/>
    <cfRule type="duplicateValues" dxfId="0" priority="580"/>
  </conditionalFormatting>
  <conditionalFormatting sqref="L188">
    <cfRule type="duplicateValues" dxfId="0" priority="563"/>
    <cfRule type="duplicateValues" dxfId="1" priority="561"/>
    <cfRule type="duplicateValues" dxfId="0" priority="568"/>
    <cfRule type="duplicateValues" dxfId="0" priority="569"/>
    <cfRule type="duplicateValues" dxfId="0" priority="570"/>
    <cfRule type="duplicateValues" dxfId="0" priority="571"/>
  </conditionalFormatting>
  <conditionalFormatting sqref="S188">
    <cfRule type="duplicateValues" dxfId="0" priority="155"/>
    <cfRule type="duplicateValues" dxfId="1" priority="154"/>
    <cfRule type="duplicateValues" dxfId="0" priority="156"/>
    <cfRule type="duplicateValues" dxfId="0" priority="157"/>
    <cfRule type="duplicateValues" dxfId="0" priority="158"/>
    <cfRule type="duplicateValues" dxfId="0" priority="159"/>
  </conditionalFormatting>
  <conditionalFormatting sqref="B189">
    <cfRule type="duplicateValues" dxfId="1" priority="584"/>
    <cfRule type="duplicateValues" dxfId="0" priority="585"/>
    <cfRule type="duplicateValues" dxfId="0" priority="586"/>
    <cfRule type="duplicateValues" dxfId="1" priority="587"/>
  </conditionalFormatting>
  <conditionalFormatting sqref="G189">
    <cfRule type="duplicateValues" dxfId="1" priority="582"/>
    <cfRule type="duplicateValues" dxfId="1" priority="592"/>
    <cfRule type="duplicateValues" dxfId="1" priority="593"/>
    <cfRule type="duplicateValues" dxfId="0" priority="594"/>
    <cfRule type="duplicateValues" dxfId="0" priority="595"/>
    <cfRule type="duplicateValues" dxfId="1" priority="596"/>
    <cfRule type="duplicateValues" dxfId="0" priority="597"/>
    <cfRule type="duplicateValues" dxfId="0" priority="598"/>
    <cfRule type="duplicateValues" dxfId="0" priority="599"/>
    <cfRule type="duplicateValues" dxfId="0" priority="600"/>
  </conditionalFormatting>
  <conditionalFormatting sqref="L189">
    <cfRule type="duplicateValues" dxfId="0" priority="583"/>
    <cfRule type="duplicateValues" dxfId="1" priority="581"/>
    <cfRule type="duplicateValues" dxfId="0" priority="588"/>
    <cfRule type="duplicateValues" dxfId="0" priority="589"/>
    <cfRule type="duplicateValues" dxfId="0" priority="590"/>
    <cfRule type="duplicateValues" dxfId="0" priority="591"/>
  </conditionalFormatting>
  <conditionalFormatting sqref="S189">
    <cfRule type="duplicateValues" dxfId="0" priority="161"/>
    <cfRule type="duplicateValues" dxfId="1" priority="160"/>
    <cfRule type="duplicateValues" dxfId="0" priority="162"/>
    <cfRule type="duplicateValues" dxfId="0" priority="163"/>
    <cfRule type="duplicateValues" dxfId="0" priority="164"/>
    <cfRule type="duplicateValues" dxfId="0" priority="165"/>
  </conditionalFormatting>
  <conditionalFormatting sqref="B190">
    <cfRule type="duplicateValues" dxfId="1" priority="604"/>
    <cfRule type="duplicateValues" dxfId="0" priority="605"/>
    <cfRule type="duplicateValues" dxfId="0" priority="606"/>
    <cfRule type="duplicateValues" dxfId="1" priority="607"/>
  </conditionalFormatting>
  <conditionalFormatting sqref="G190">
    <cfRule type="duplicateValues" dxfId="1" priority="602"/>
    <cfRule type="duplicateValues" dxfId="1" priority="612"/>
    <cfRule type="duplicateValues" dxfId="1" priority="613"/>
    <cfRule type="duplicateValues" dxfId="0" priority="614"/>
    <cfRule type="duplicateValues" dxfId="0" priority="615"/>
    <cfRule type="duplicateValues" dxfId="1" priority="616"/>
    <cfRule type="duplicateValues" dxfId="0" priority="617"/>
    <cfRule type="duplicateValues" dxfId="0" priority="618"/>
    <cfRule type="duplicateValues" dxfId="0" priority="619"/>
    <cfRule type="duplicateValues" dxfId="0" priority="620"/>
  </conditionalFormatting>
  <conditionalFormatting sqref="L190">
    <cfRule type="duplicateValues" dxfId="0" priority="603"/>
    <cfRule type="duplicateValues" dxfId="1" priority="601"/>
    <cfRule type="duplicateValues" dxfId="0" priority="608"/>
    <cfRule type="duplicateValues" dxfId="0" priority="609"/>
    <cfRule type="duplicateValues" dxfId="0" priority="610"/>
    <cfRule type="duplicateValues" dxfId="0" priority="611"/>
  </conditionalFormatting>
  <conditionalFormatting sqref="S190">
    <cfRule type="duplicateValues" dxfId="0" priority="167"/>
    <cfRule type="duplicateValues" dxfId="1" priority="166"/>
    <cfRule type="duplicateValues" dxfId="0" priority="168"/>
    <cfRule type="duplicateValues" dxfId="0" priority="169"/>
    <cfRule type="duplicateValues" dxfId="0" priority="170"/>
    <cfRule type="duplicateValues" dxfId="0" priority="171"/>
  </conditionalFormatting>
  <conditionalFormatting sqref="B191">
    <cfRule type="duplicateValues" dxfId="1" priority="624"/>
    <cfRule type="duplicateValues" dxfId="0" priority="625"/>
    <cfRule type="duplicateValues" dxfId="0" priority="626"/>
    <cfRule type="duplicateValues" dxfId="1" priority="627"/>
  </conditionalFormatting>
  <conditionalFormatting sqref="G191">
    <cfRule type="duplicateValues" dxfId="1" priority="622"/>
    <cfRule type="duplicateValues" dxfId="1" priority="632"/>
    <cfRule type="duplicateValues" dxfId="1" priority="633"/>
    <cfRule type="duplicateValues" dxfId="0" priority="634"/>
    <cfRule type="duplicateValues" dxfId="0" priority="635"/>
    <cfRule type="duplicateValues" dxfId="1" priority="636"/>
    <cfRule type="duplicateValues" dxfId="0" priority="637"/>
    <cfRule type="duplicateValues" dxfId="0" priority="638"/>
    <cfRule type="duplicateValues" dxfId="0" priority="639"/>
    <cfRule type="duplicateValues" dxfId="0" priority="640"/>
  </conditionalFormatting>
  <conditionalFormatting sqref="L191">
    <cfRule type="duplicateValues" dxfId="0" priority="623"/>
    <cfRule type="duplicateValues" dxfId="1" priority="621"/>
    <cfRule type="duplicateValues" dxfId="0" priority="628"/>
    <cfRule type="duplicateValues" dxfId="0" priority="629"/>
    <cfRule type="duplicateValues" dxfId="0" priority="630"/>
    <cfRule type="duplicateValues" dxfId="0" priority="631"/>
  </conditionalFormatting>
  <conditionalFormatting sqref="S191">
    <cfRule type="duplicateValues" dxfId="0" priority="173"/>
    <cfRule type="duplicateValues" dxfId="1" priority="172"/>
    <cfRule type="duplicateValues" dxfId="0" priority="174"/>
    <cfRule type="duplicateValues" dxfId="0" priority="175"/>
    <cfRule type="duplicateValues" dxfId="0" priority="176"/>
    <cfRule type="duplicateValues" dxfId="0" priority="177"/>
  </conditionalFormatting>
  <conditionalFormatting sqref="B192">
    <cfRule type="duplicateValues" dxfId="1" priority="644"/>
    <cfRule type="duplicateValues" dxfId="0" priority="645"/>
    <cfRule type="duplicateValues" dxfId="0" priority="646"/>
    <cfRule type="duplicateValues" dxfId="1" priority="647"/>
  </conditionalFormatting>
  <conditionalFormatting sqref="G192">
    <cfRule type="duplicateValues" dxfId="1" priority="642"/>
    <cfRule type="duplicateValues" dxfId="1" priority="652"/>
    <cfRule type="duplicateValues" dxfId="1" priority="653"/>
    <cfRule type="duplicateValues" dxfId="0" priority="654"/>
    <cfRule type="duplicateValues" dxfId="0" priority="655"/>
    <cfRule type="duplicateValues" dxfId="1" priority="656"/>
    <cfRule type="duplicateValues" dxfId="0" priority="657"/>
    <cfRule type="duplicateValues" dxfId="0" priority="658"/>
    <cfRule type="duplicateValues" dxfId="0" priority="659"/>
    <cfRule type="duplicateValues" dxfId="0" priority="660"/>
  </conditionalFormatting>
  <conditionalFormatting sqref="L192">
    <cfRule type="duplicateValues" dxfId="0" priority="643"/>
    <cfRule type="duplicateValues" dxfId="1" priority="641"/>
    <cfRule type="duplicateValues" dxfId="0" priority="648"/>
    <cfRule type="duplicateValues" dxfId="0" priority="649"/>
    <cfRule type="duplicateValues" dxfId="0" priority="650"/>
    <cfRule type="duplicateValues" dxfId="0" priority="651"/>
  </conditionalFormatting>
  <conditionalFormatting sqref="S192">
    <cfRule type="duplicateValues" dxfId="0" priority="179"/>
    <cfRule type="duplicateValues" dxfId="1" priority="178"/>
    <cfRule type="duplicateValues" dxfId="0" priority="180"/>
    <cfRule type="duplicateValues" dxfId="0" priority="181"/>
    <cfRule type="duplicateValues" dxfId="0" priority="182"/>
    <cfRule type="duplicateValues" dxfId="0" priority="183"/>
  </conditionalFormatting>
  <conditionalFormatting sqref="B193">
    <cfRule type="duplicateValues" dxfId="1" priority="664"/>
    <cfRule type="duplicateValues" dxfId="0" priority="665"/>
    <cfRule type="duplicateValues" dxfId="0" priority="666"/>
    <cfRule type="duplicateValues" dxfId="1" priority="667"/>
  </conditionalFormatting>
  <conditionalFormatting sqref="G193">
    <cfRule type="duplicateValues" dxfId="1" priority="662"/>
    <cfRule type="duplicateValues" dxfId="1" priority="672"/>
    <cfRule type="duplicateValues" dxfId="1" priority="673"/>
    <cfRule type="duplicateValues" dxfId="0" priority="674"/>
    <cfRule type="duplicateValues" dxfId="0" priority="675"/>
    <cfRule type="duplicateValues" dxfId="1" priority="676"/>
    <cfRule type="duplicateValues" dxfId="0" priority="677"/>
    <cfRule type="duplicateValues" dxfId="0" priority="678"/>
    <cfRule type="duplicateValues" dxfId="0" priority="679"/>
    <cfRule type="duplicateValues" dxfId="0" priority="680"/>
  </conditionalFormatting>
  <conditionalFormatting sqref="L193">
    <cfRule type="duplicateValues" dxfId="0" priority="663"/>
    <cfRule type="duplicateValues" dxfId="1" priority="661"/>
    <cfRule type="duplicateValues" dxfId="0" priority="668"/>
    <cfRule type="duplicateValues" dxfId="0" priority="669"/>
    <cfRule type="duplicateValues" dxfId="0" priority="670"/>
    <cfRule type="duplicateValues" dxfId="0" priority="671"/>
  </conditionalFormatting>
  <conditionalFormatting sqref="S193">
    <cfRule type="duplicateValues" dxfId="0" priority="185"/>
    <cfRule type="duplicateValues" dxfId="1" priority="184"/>
    <cfRule type="duplicateValues" dxfId="0" priority="186"/>
    <cfRule type="duplicateValues" dxfId="0" priority="187"/>
    <cfRule type="duplicateValues" dxfId="0" priority="188"/>
    <cfRule type="duplicateValues" dxfId="0" priority="189"/>
  </conditionalFormatting>
  <conditionalFormatting sqref="B194">
    <cfRule type="duplicateValues" dxfId="1" priority="684"/>
    <cfRule type="duplicateValues" dxfId="0" priority="685"/>
    <cfRule type="duplicateValues" dxfId="0" priority="686"/>
    <cfRule type="duplicateValues" dxfId="1" priority="687"/>
  </conditionalFormatting>
  <conditionalFormatting sqref="G194">
    <cfRule type="duplicateValues" dxfId="1" priority="682"/>
    <cfRule type="duplicateValues" dxfId="1" priority="692"/>
    <cfRule type="duplicateValues" dxfId="1" priority="693"/>
    <cfRule type="duplicateValues" dxfId="0" priority="694"/>
    <cfRule type="duplicateValues" dxfId="0" priority="695"/>
    <cfRule type="duplicateValues" dxfId="1" priority="696"/>
    <cfRule type="duplicateValues" dxfId="0" priority="697"/>
    <cfRule type="duplicateValues" dxfId="0" priority="698"/>
    <cfRule type="duplicateValues" dxfId="0" priority="699"/>
    <cfRule type="duplicateValues" dxfId="0" priority="700"/>
  </conditionalFormatting>
  <conditionalFormatting sqref="L194">
    <cfRule type="duplicateValues" dxfId="0" priority="683"/>
    <cfRule type="duplicateValues" dxfId="1" priority="681"/>
    <cfRule type="duplicateValues" dxfId="0" priority="688"/>
    <cfRule type="duplicateValues" dxfId="0" priority="689"/>
    <cfRule type="duplicateValues" dxfId="0" priority="690"/>
    <cfRule type="duplicateValues" dxfId="0" priority="691"/>
  </conditionalFormatting>
  <conditionalFormatting sqref="S194">
    <cfRule type="duplicateValues" dxfId="0" priority="191"/>
    <cfRule type="duplicateValues" dxfId="1" priority="190"/>
    <cfRule type="duplicateValues" dxfId="0" priority="192"/>
    <cfRule type="duplicateValues" dxfId="0" priority="193"/>
    <cfRule type="duplicateValues" dxfId="0" priority="194"/>
    <cfRule type="duplicateValues" dxfId="0" priority="195"/>
  </conditionalFormatting>
  <conditionalFormatting sqref="B195">
    <cfRule type="duplicateValues" dxfId="1" priority="704"/>
    <cfRule type="duplicateValues" dxfId="0" priority="705"/>
    <cfRule type="duplicateValues" dxfId="0" priority="706"/>
    <cfRule type="duplicateValues" dxfId="1" priority="707"/>
  </conditionalFormatting>
  <conditionalFormatting sqref="G195">
    <cfRule type="duplicateValues" dxfId="1" priority="702"/>
    <cfRule type="duplicateValues" dxfId="1" priority="712"/>
    <cfRule type="duplicateValues" dxfId="1" priority="713"/>
    <cfRule type="duplicateValues" dxfId="0" priority="714"/>
    <cfRule type="duplicateValues" dxfId="0" priority="715"/>
    <cfRule type="duplicateValues" dxfId="1" priority="716"/>
    <cfRule type="duplicateValues" dxfId="0" priority="717"/>
    <cfRule type="duplicateValues" dxfId="0" priority="718"/>
    <cfRule type="duplicateValues" dxfId="0" priority="719"/>
    <cfRule type="duplicateValues" dxfId="0" priority="720"/>
  </conditionalFormatting>
  <conditionalFormatting sqref="L195">
    <cfRule type="duplicateValues" dxfId="0" priority="703"/>
    <cfRule type="duplicateValues" dxfId="1" priority="701"/>
    <cfRule type="duplicateValues" dxfId="0" priority="708"/>
    <cfRule type="duplicateValues" dxfId="0" priority="709"/>
    <cfRule type="duplicateValues" dxfId="0" priority="710"/>
    <cfRule type="duplicateValues" dxfId="0" priority="711"/>
  </conditionalFormatting>
  <conditionalFormatting sqref="S195">
    <cfRule type="duplicateValues" dxfId="0" priority="197"/>
    <cfRule type="duplicateValues" dxfId="1" priority="196"/>
    <cfRule type="duplicateValues" dxfId="0" priority="198"/>
    <cfRule type="duplicateValues" dxfId="0" priority="199"/>
    <cfRule type="duplicateValues" dxfId="0" priority="200"/>
    <cfRule type="duplicateValues" dxfId="0" priority="201"/>
  </conditionalFormatting>
  <conditionalFormatting sqref="B196">
    <cfRule type="duplicateValues" dxfId="1" priority="724"/>
    <cfRule type="duplicateValues" dxfId="0" priority="725"/>
    <cfRule type="duplicateValues" dxfId="0" priority="726"/>
    <cfRule type="duplicateValues" dxfId="1" priority="727"/>
  </conditionalFormatting>
  <conditionalFormatting sqref="G196">
    <cfRule type="duplicateValues" dxfId="1" priority="722"/>
    <cfRule type="duplicateValues" dxfId="1" priority="732"/>
    <cfRule type="duplicateValues" dxfId="1" priority="733"/>
    <cfRule type="duplicateValues" dxfId="0" priority="734"/>
    <cfRule type="duplicateValues" dxfId="0" priority="735"/>
    <cfRule type="duplicateValues" dxfId="1" priority="736"/>
    <cfRule type="duplicateValues" dxfId="0" priority="737"/>
    <cfRule type="duplicateValues" dxfId="0" priority="738"/>
    <cfRule type="duplicateValues" dxfId="0" priority="739"/>
    <cfRule type="duplicateValues" dxfId="0" priority="740"/>
  </conditionalFormatting>
  <conditionalFormatting sqref="L196">
    <cfRule type="duplicateValues" dxfId="0" priority="723"/>
    <cfRule type="duplicateValues" dxfId="1" priority="721"/>
    <cfRule type="duplicateValues" dxfId="0" priority="728"/>
    <cfRule type="duplicateValues" dxfId="0" priority="729"/>
    <cfRule type="duplicateValues" dxfId="0" priority="730"/>
    <cfRule type="duplicateValues" dxfId="0" priority="731"/>
  </conditionalFormatting>
  <conditionalFormatting sqref="S196">
    <cfRule type="duplicateValues" dxfId="0" priority="203"/>
    <cfRule type="duplicateValues" dxfId="1" priority="202"/>
    <cfRule type="duplicateValues" dxfId="0" priority="204"/>
    <cfRule type="duplicateValues" dxfId="0" priority="205"/>
    <cfRule type="duplicateValues" dxfId="0" priority="206"/>
    <cfRule type="duplicateValues" dxfId="0" priority="207"/>
  </conditionalFormatting>
  <conditionalFormatting sqref="B197">
    <cfRule type="duplicateValues" dxfId="1" priority="744"/>
    <cfRule type="duplicateValues" dxfId="0" priority="745"/>
    <cfRule type="duplicateValues" dxfId="0" priority="746"/>
    <cfRule type="duplicateValues" dxfId="1" priority="747"/>
  </conditionalFormatting>
  <conditionalFormatting sqref="G197">
    <cfRule type="duplicateValues" dxfId="1" priority="742"/>
    <cfRule type="duplicateValues" dxfId="1" priority="752"/>
    <cfRule type="duplicateValues" dxfId="1" priority="753"/>
    <cfRule type="duplicateValues" dxfId="0" priority="754"/>
    <cfRule type="duplicateValues" dxfId="0" priority="755"/>
    <cfRule type="duplicateValues" dxfId="1" priority="756"/>
    <cfRule type="duplicateValues" dxfId="0" priority="757"/>
    <cfRule type="duplicateValues" dxfId="0" priority="758"/>
    <cfRule type="duplicateValues" dxfId="0" priority="759"/>
    <cfRule type="duplicateValues" dxfId="0" priority="760"/>
  </conditionalFormatting>
  <conditionalFormatting sqref="L197">
    <cfRule type="duplicateValues" dxfId="0" priority="743"/>
    <cfRule type="duplicateValues" dxfId="1" priority="741"/>
    <cfRule type="duplicateValues" dxfId="0" priority="748"/>
    <cfRule type="duplicateValues" dxfId="0" priority="749"/>
    <cfRule type="duplicateValues" dxfId="0" priority="750"/>
    <cfRule type="duplicateValues" dxfId="0" priority="751"/>
  </conditionalFormatting>
  <conditionalFormatting sqref="S197">
    <cfRule type="duplicateValues" dxfId="0" priority="209"/>
    <cfRule type="duplicateValues" dxfId="1" priority="208"/>
    <cfRule type="duplicateValues" dxfId="0" priority="210"/>
    <cfRule type="duplicateValues" dxfId="0" priority="211"/>
    <cfRule type="duplicateValues" dxfId="0" priority="212"/>
    <cfRule type="duplicateValues" dxfId="0" priority="213"/>
  </conditionalFormatting>
  <conditionalFormatting sqref="L199">
    <cfRule type="duplicateValues" dxfId="0" priority="790"/>
  </conditionalFormatting>
  <conditionalFormatting sqref="S199">
    <cfRule type="duplicateValues" dxfId="0" priority="229"/>
  </conditionalFormatting>
  <conditionalFormatting sqref="G210">
    <cfRule type="duplicateValues" dxfId="0" priority="789"/>
  </conditionalFormatting>
  <conditionalFormatting sqref="L210">
    <cfRule type="duplicateValues" dxfId="0" priority="788"/>
  </conditionalFormatting>
  <conditionalFormatting sqref="S210">
    <cfRule type="duplicateValues" dxfId="0" priority="228"/>
  </conditionalFormatting>
  <conditionalFormatting sqref="B238">
    <cfRule type="duplicateValues" dxfId="1" priority="764"/>
    <cfRule type="duplicateValues" dxfId="0" priority="765"/>
    <cfRule type="duplicateValues" dxfId="0" priority="766"/>
    <cfRule type="duplicateValues" dxfId="1" priority="767"/>
  </conditionalFormatting>
  <conditionalFormatting sqref="G238">
    <cfRule type="duplicateValues" dxfId="1" priority="762"/>
    <cfRule type="duplicateValues" dxfId="1" priority="772"/>
    <cfRule type="duplicateValues" dxfId="1" priority="773"/>
    <cfRule type="duplicateValues" dxfId="0" priority="774"/>
    <cfRule type="duplicateValues" dxfId="0" priority="775"/>
    <cfRule type="duplicateValues" dxfId="1" priority="776"/>
    <cfRule type="duplicateValues" dxfId="0" priority="777"/>
    <cfRule type="duplicateValues" dxfId="0" priority="778"/>
    <cfRule type="duplicateValues" dxfId="0" priority="779"/>
    <cfRule type="duplicateValues" dxfId="0" priority="780"/>
  </conditionalFormatting>
  <conditionalFormatting sqref="L238">
    <cfRule type="duplicateValues" dxfId="0" priority="763"/>
    <cfRule type="duplicateValues" dxfId="1" priority="761"/>
    <cfRule type="duplicateValues" dxfId="0" priority="768"/>
    <cfRule type="duplicateValues" dxfId="0" priority="769"/>
    <cfRule type="duplicateValues" dxfId="0" priority="770"/>
    <cfRule type="duplicateValues" dxfId="0" priority="771"/>
  </conditionalFormatting>
  <conditionalFormatting sqref="S238">
    <cfRule type="duplicateValues" dxfId="0" priority="215"/>
    <cfRule type="duplicateValues" dxfId="1" priority="214"/>
    <cfRule type="duplicateValues" dxfId="0" priority="216"/>
    <cfRule type="duplicateValues" dxfId="0" priority="217"/>
    <cfRule type="duplicateValues" dxfId="0" priority="218"/>
    <cfRule type="duplicateValues" dxfId="0" priority="219"/>
  </conditionalFormatting>
  <conditionalFormatting sqref="B34:B38">
    <cfRule type="duplicateValues" dxfId="1" priority="955"/>
    <cfRule type="duplicateValues" dxfId="1" priority="952"/>
    <cfRule type="duplicateValues" dxfId="1" priority="948"/>
    <cfRule type="duplicateValues" dxfId="1" priority="945"/>
    <cfRule type="duplicateValues" dxfId="0" priority="943"/>
  </conditionalFormatting>
  <conditionalFormatting sqref="B41:B43">
    <cfRule type="duplicateValues" dxfId="1" priority="1005"/>
    <cfRule type="duplicateValues" dxfId="0" priority="1017"/>
  </conditionalFormatting>
  <conditionalFormatting sqref="B44:B56">
    <cfRule type="duplicateValues" dxfId="1" priority="902"/>
    <cfRule type="duplicateValues" dxfId="1" priority="899"/>
    <cfRule type="duplicateValues" dxfId="1" priority="895"/>
    <cfRule type="duplicateValues" dxfId="1" priority="892"/>
    <cfRule type="duplicateValues" dxfId="0" priority="890"/>
    <cfRule type="duplicateValues" dxfId="0" priority="889"/>
  </conditionalFormatting>
  <conditionalFormatting sqref="B57:B62">
    <cfRule type="duplicateValues" dxfId="1" priority="887"/>
    <cfRule type="duplicateValues" dxfId="1" priority="884"/>
    <cfRule type="duplicateValues" dxfId="1" priority="880"/>
    <cfRule type="duplicateValues" dxfId="1" priority="877"/>
    <cfRule type="duplicateValues" dxfId="0" priority="875"/>
    <cfRule type="duplicateValues" dxfId="0" priority="874"/>
  </conditionalFormatting>
  <conditionalFormatting sqref="B63:B77">
    <cfRule type="duplicateValues" dxfId="1" priority="872"/>
    <cfRule type="duplicateValues" dxfId="1" priority="869"/>
    <cfRule type="duplicateValues" dxfId="1" priority="865"/>
    <cfRule type="duplicateValues" dxfId="1" priority="862"/>
    <cfRule type="duplicateValues" dxfId="0" priority="860"/>
    <cfRule type="duplicateValues" dxfId="0" priority="859"/>
  </conditionalFormatting>
  <conditionalFormatting sqref="B78:B79">
    <cfRule type="duplicateValues" dxfId="1" priority="857"/>
    <cfRule type="duplicateValues" dxfId="1" priority="854"/>
    <cfRule type="duplicateValues" dxfId="1" priority="850"/>
    <cfRule type="duplicateValues" dxfId="1" priority="847"/>
    <cfRule type="duplicateValues" dxfId="0" priority="845"/>
    <cfRule type="duplicateValues" dxfId="0" priority="844"/>
  </conditionalFormatting>
  <conditionalFormatting sqref="B80:B85">
    <cfRule type="duplicateValues" dxfId="1" priority="842"/>
    <cfRule type="duplicateValues" dxfId="1" priority="839"/>
    <cfRule type="duplicateValues" dxfId="1" priority="835"/>
    <cfRule type="duplicateValues" dxfId="1" priority="832"/>
    <cfRule type="duplicateValues" dxfId="0" priority="830"/>
    <cfRule type="duplicateValues" dxfId="0" priority="829"/>
  </conditionalFormatting>
  <conditionalFormatting sqref="B118:B130">
    <cfRule type="duplicateValues" dxfId="1" priority="805"/>
    <cfRule type="duplicateValues" dxfId="0" priority="803"/>
  </conditionalFormatting>
  <conditionalFormatting sqref="B162:B167">
    <cfRule type="duplicateValues" dxfId="1" priority="284"/>
    <cfRule type="duplicateValues" dxfId="0" priority="285"/>
    <cfRule type="duplicateValues" dxfId="0" priority="286"/>
    <cfRule type="duplicateValues" dxfId="1" priority="287"/>
  </conditionalFormatting>
  <conditionalFormatting sqref="B168:B173">
    <cfRule type="duplicateValues" dxfId="1" priority="304"/>
    <cfRule type="duplicateValues" dxfId="0" priority="305"/>
    <cfRule type="duplicateValues" dxfId="0" priority="306"/>
    <cfRule type="duplicateValues" dxfId="1" priority="307"/>
  </conditionalFormatting>
  <conditionalFormatting sqref="B174:B176">
    <cfRule type="duplicateValues" dxfId="1" priority="324"/>
    <cfRule type="duplicateValues" dxfId="0" priority="325"/>
    <cfRule type="duplicateValues" dxfId="0" priority="326"/>
    <cfRule type="duplicateValues" dxfId="1" priority="327"/>
  </conditionalFormatting>
  <conditionalFormatting sqref="B211:B217">
    <cfRule type="duplicateValues" dxfId="1" priority="787"/>
    <cfRule type="duplicateValues" dxfId="0" priority="785"/>
  </conditionalFormatting>
  <conditionalFormatting sqref="G34:G38">
    <cfRule type="duplicateValues" dxfId="1" priority="954"/>
    <cfRule type="duplicateValues" dxfId="1" priority="953"/>
    <cfRule type="duplicateValues" dxfId="1" priority="951"/>
    <cfRule type="duplicateValues" dxfId="1" priority="947"/>
    <cfRule type="duplicateValues" dxfId="1" priority="946"/>
    <cfRule type="duplicateValues" dxfId="1" priority="944"/>
  </conditionalFormatting>
  <conditionalFormatting sqref="G39:G44">
    <cfRule type="duplicateValues" dxfId="1" priority="1006"/>
  </conditionalFormatting>
  <conditionalFormatting sqref="G44:G56">
    <cfRule type="duplicateValues" dxfId="1" priority="901"/>
    <cfRule type="duplicateValues" dxfId="1" priority="900"/>
    <cfRule type="duplicateValues" dxfId="1" priority="898"/>
    <cfRule type="duplicateValues" dxfId="1" priority="894"/>
    <cfRule type="duplicateValues" dxfId="1" priority="893"/>
    <cfRule type="duplicateValues" dxfId="1" priority="891"/>
  </conditionalFormatting>
  <conditionalFormatting sqref="G57:G62">
    <cfRule type="duplicateValues" dxfId="1" priority="886"/>
    <cfRule type="duplicateValues" dxfId="1" priority="885"/>
    <cfRule type="duplicateValues" dxfId="1" priority="883"/>
    <cfRule type="duplicateValues" dxfId="1" priority="879"/>
    <cfRule type="duplicateValues" dxfId="1" priority="878"/>
    <cfRule type="duplicateValues" dxfId="1" priority="876"/>
  </conditionalFormatting>
  <conditionalFormatting sqref="G63:G77">
    <cfRule type="duplicateValues" dxfId="1" priority="871"/>
    <cfRule type="duplicateValues" dxfId="1" priority="870"/>
    <cfRule type="duplicateValues" dxfId="1" priority="868"/>
    <cfRule type="duplicateValues" dxfId="1" priority="864"/>
    <cfRule type="duplicateValues" dxfId="1" priority="863"/>
    <cfRule type="duplicateValues" dxfId="1" priority="861"/>
  </conditionalFormatting>
  <conditionalFormatting sqref="G78:G79">
    <cfRule type="duplicateValues" dxfId="1" priority="856"/>
    <cfRule type="duplicateValues" dxfId="1" priority="855"/>
    <cfRule type="duplicateValues" dxfId="1" priority="853"/>
    <cfRule type="duplicateValues" dxfId="1" priority="849"/>
    <cfRule type="duplicateValues" dxfId="1" priority="848"/>
    <cfRule type="duplicateValues" dxfId="1" priority="846"/>
  </conditionalFormatting>
  <conditionalFormatting sqref="G80:G85">
    <cfRule type="duplicateValues" dxfId="1" priority="841"/>
    <cfRule type="duplicateValues" dxfId="1" priority="840"/>
    <cfRule type="duplicateValues" dxfId="1" priority="838"/>
    <cfRule type="duplicateValues" dxfId="1" priority="834"/>
    <cfRule type="duplicateValues" dxfId="1" priority="833"/>
    <cfRule type="duplicateValues" dxfId="1" priority="831"/>
  </conditionalFormatting>
  <conditionalFormatting sqref="G118:G130">
    <cfRule type="duplicateValues" dxfId="1" priority="804"/>
    <cfRule type="duplicateValues" dxfId="0" priority="801"/>
  </conditionalFormatting>
  <conditionalFormatting sqref="G162:G167">
    <cfRule type="duplicateValues" dxfId="1" priority="282"/>
    <cfRule type="duplicateValues" dxfId="1" priority="292"/>
    <cfRule type="duplicateValues" dxfId="1" priority="293"/>
    <cfRule type="duplicateValues" dxfId="0" priority="294"/>
    <cfRule type="duplicateValues" dxfId="0" priority="295"/>
    <cfRule type="duplicateValues" dxfId="1" priority="296"/>
    <cfRule type="duplicateValues" dxfId="0" priority="297"/>
    <cfRule type="duplicateValues" dxfId="0" priority="298"/>
    <cfRule type="duplicateValues" dxfId="0" priority="299"/>
    <cfRule type="duplicateValues" dxfId="0" priority="300"/>
  </conditionalFormatting>
  <conditionalFormatting sqref="G168:G173">
    <cfRule type="duplicateValues" dxfId="1" priority="302"/>
    <cfRule type="duplicateValues" dxfId="1" priority="312"/>
    <cfRule type="duplicateValues" dxfId="1" priority="313"/>
    <cfRule type="duplicateValues" dxfId="0" priority="314"/>
    <cfRule type="duplicateValues" dxfId="0" priority="315"/>
    <cfRule type="duplicateValues" dxfId="1" priority="316"/>
    <cfRule type="duplicateValues" dxfId="0" priority="317"/>
    <cfRule type="duplicateValues" dxfId="0" priority="318"/>
    <cfRule type="duplicateValues" dxfId="0" priority="319"/>
    <cfRule type="duplicateValues" dxfId="0" priority="320"/>
  </conditionalFormatting>
  <conditionalFormatting sqref="G174:G176">
    <cfRule type="duplicateValues" dxfId="1" priority="322"/>
    <cfRule type="duplicateValues" dxfId="1" priority="332"/>
    <cfRule type="duplicateValues" dxfId="1" priority="333"/>
    <cfRule type="duplicateValues" dxfId="0" priority="334"/>
    <cfRule type="duplicateValues" dxfId="0" priority="335"/>
    <cfRule type="duplicateValues" dxfId="1" priority="336"/>
    <cfRule type="duplicateValues" dxfId="0" priority="337"/>
    <cfRule type="duplicateValues" dxfId="0" priority="338"/>
    <cfRule type="duplicateValues" dxfId="0" priority="339"/>
    <cfRule type="duplicateValues" dxfId="0" priority="340"/>
  </conditionalFormatting>
  <conditionalFormatting sqref="G211:G217">
    <cfRule type="duplicateValues" dxfId="1" priority="786"/>
    <cfRule type="duplicateValues" dxfId="0" priority="784"/>
    <cfRule type="duplicateValues" dxfId="0" priority="783"/>
  </conditionalFormatting>
  <conditionalFormatting sqref="L34:L38">
    <cfRule type="duplicateValues" dxfId="0" priority="956"/>
    <cfRule type="duplicateValues" dxfId="0" priority="950"/>
    <cfRule type="duplicateValues" dxfId="0" priority="949"/>
  </conditionalFormatting>
  <conditionalFormatting sqref="L39:L43">
    <cfRule type="duplicateValues" dxfId="0" priority="1004"/>
  </conditionalFormatting>
  <conditionalFormatting sqref="L45:L56">
    <cfRule type="duplicateValues" dxfId="0" priority="903"/>
    <cfRule type="duplicateValues" dxfId="0" priority="897"/>
    <cfRule type="duplicateValues" dxfId="0" priority="896"/>
  </conditionalFormatting>
  <conditionalFormatting sqref="L57:L62">
    <cfRule type="duplicateValues" dxfId="0" priority="888"/>
    <cfRule type="duplicateValues" dxfId="0" priority="882"/>
    <cfRule type="duplicateValues" dxfId="0" priority="881"/>
  </conditionalFormatting>
  <conditionalFormatting sqref="L63:L77">
    <cfRule type="duplicateValues" dxfId="0" priority="873"/>
    <cfRule type="duplicateValues" dxfId="0" priority="867"/>
    <cfRule type="duplicateValues" dxfId="0" priority="866"/>
  </conditionalFormatting>
  <conditionalFormatting sqref="L78:L79">
    <cfRule type="duplicateValues" dxfId="0" priority="858"/>
    <cfRule type="duplicateValues" dxfId="0" priority="852"/>
    <cfRule type="duplicateValues" dxfId="0" priority="851"/>
  </conditionalFormatting>
  <conditionalFormatting sqref="L80:L85">
    <cfRule type="duplicateValues" dxfId="0" priority="843"/>
    <cfRule type="duplicateValues" dxfId="0" priority="837"/>
    <cfRule type="duplicateValues" dxfId="0" priority="836"/>
    <cfRule type="duplicateValues" dxfId="0" priority="828"/>
  </conditionalFormatting>
  <conditionalFormatting sqref="L104:L109">
    <cfRule type="duplicateValues" dxfId="0" priority="819"/>
  </conditionalFormatting>
  <conditionalFormatting sqref="L118:L130">
    <cfRule type="duplicateValues" dxfId="0" priority="806"/>
    <cfRule type="duplicateValues" dxfId="0" priority="802"/>
  </conditionalFormatting>
  <conditionalFormatting sqref="L162:L167">
    <cfRule type="duplicateValues" dxfId="0" priority="283"/>
    <cfRule type="duplicateValues" dxfId="1" priority="281"/>
    <cfRule type="duplicateValues" dxfId="0" priority="288"/>
    <cfRule type="duplicateValues" dxfId="0" priority="289"/>
    <cfRule type="duplicateValues" dxfId="0" priority="290"/>
    <cfRule type="duplicateValues" dxfId="0" priority="291"/>
  </conditionalFormatting>
  <conditionalFormatting sqref="L168:L173">
    <cfRule type="duplicateValues" dxfId="0" priority="303"/>
    <cfRule type="duplicateValues" dxfId="1" priority="301"/>
    <cfRule type="duplicateValues" dxfId="0" priority="308"/>
    <cfRule type="duplicateValues" dxfId="0" priority="309"/>
    <cfRule type="duplicateValues" dxfId="0" priority="310"/>
    <cfRule type="duplicateValues" dxfId="0" priority="311"/>
  </conditionalFormatting>
  <conditionalFormatting sqref="L174:L176">
    <cfRule type="duplicateValues" dxfId="0" priority="323"/>
    <cfRule type="duplicateValues" dxfId="1" priority="321"/>
    <cfRule type="duplicateValues" dxfId="0" priority="328"/>
    <cfRule type="duplicateValues" dxfId="0" priority="329"/>
    <cfRule type="duplicateValues" dxfId="0" priority="330"/>
    <cfRule type="duplicateValues" dxfId="0" priority="331"/>
  </conditionalFormatting>
  <conditionalFormatting sqref="L211:L217">
    <cfRule type="duplicateValues" dxfId="0" priority="782"/>
  </conditionalFormatting>
  <conditionalFormatting sqref="L239:L1048576">
    <cfRule type="duplicateValues" dxfId="0" priority="981"/>
  </conditionalFormatting>
  <conditionalFormatting sqref="S34:S38">
    <cfRule type="duplicateValues" dxfId="0" priority="265"/>
    <cfRule type="duplicateValues" dxfId="0" priority="264"/>
    <cfRule type="duplicateValues" dxfId="0" priority="263"/>
  </conditionalFormatting>
  <conditionalFormatting sqref="S39:S43">
    <cfRule type="duplicateValues" dxfId="0" priority="1168"/>
  </conditionalFormatting>
  <conditionalFormatting sqref="S44:S56">
    <cfRule type="duplicateValues" dxfId="0" priority="259"/>
    <cfRule type="duplicateValues" dxfId="0" priority="258"/>
    <cfRule type="duplicateValues" dxfId="0" priority="257"/>
  </conditionalFormatting>
  <conditionalFormatting sqref="S57:S62">
    <cfRule type="duplicateValues" dxfId="0" priority="256"/>
    <cfRule type="duplicateValues" dxfId="0" priority="255"/>
    <cfRule type="duplicateValues" dxfId="0" priority="254"/>
  </conditionalFormatting>
  <conditionalFormatting sqref="S63:S77">
    <cfRule type="duplicateValues" dxfId="0" priority="253"/>
    <cfRule type="duplicateValues" dxfId="0" priority="252"/>
    <cfRule type="duplicateValues" dxfId="0" priority="251"/>
  </conditionalFormatting>
  <conditionalFormatting sqref="S78:S79">
    <cfRule type="duplicateValues" dxfId="0" priority="250"/>
    <cfRule type="duplicateValues" dxfId="0" priority="249"/>
    <cfRule type="duplicateValues" dxfId="0" priority="248"/>
  </conditionalFormatting>
  <conditionalFormatting sqref="S80:S85">
    <cfRule type="duplicateValues" dxfId="0" priority="247"/>
    <cfRule type="duplicateValues" dxfId="0" priority="246"/>
    <cfRule type="duplicateValues" dxfId="0" priority="245"/>
    <cfRule type="duplicateValues" dxfId="0" priority="244"/>
  </conditionalFormatting>
  <conditionalFormatting sqref="S104:S109">
    <cfRule type="duplicateValues" dxfId="0" priority="238"/>
  </conditionalFormatting>
  <conditionalFormatting sqref="S118:S130">
    <cfRule type="duplicateValues" dxfId="0" priority="233"/>
    <cfRule type="duplicateValues" dxfId="0" priority="232"/>
  </conditionalFormatting>
  <conditionalFormatting sqref="S162:S167">
    <cfRule type="duplicateValues" dxfId="0" priority="71"/>
    <cfRule type="duplicateValues" dxfId="1" priority="70"/>
    <cfRule type="duplicateValues" dxfId="0" priority="72"/>
    <cfRule type="duplicateValues" dxfId="0" priority="73"/>
    <cfRule type="duplicateValues" dxfId="0" priority="74"/>
    <cfRule type="duplicateValues" dxfId="0" priority="75"/>
  </conditionalFormatting>
  <conditionalFormatting sqref="S168:S173">
    <cfRule type="duplicateValues" dxfId="0" priority="77"/>
    <cfRule type="duplicateValues" dxfId="1" priority="76"/>
    <cfRule type="duplicateValues" dxfId="0" priority="78"/>
    <cfRule type="duplicateValues" dxfId="0" priority="79"/>
    <cfRule type="duplicateValues" dxfId="0" priority="80"/>
    <cfRule type="duplicateValues" dxfId="0" priority="81"/>
  </conditionalFormatting>
  <conditionalFormatting sqref="S174:S176">
    <cfRule type="duplicateValues" dxfId="0" priority="83"/>
    <cfRule type="duplicateValues" dxfId="1" priority="82"/>
    <cfRule type="duplicateValues" dxfId="0" priority="84"/>
    <cfRule type="duplicateValues" dxfId="0" priority="85"/>
    <cfRule type="duplicateValues" dxfId="0" priority="86"/>
    <cfRule type="duplicateValues" dxfId="0" priority="87"/>
  </conditionalFormatting>
  <conditionalFormatting sqref="S211:S217">
    <cfRule type="duplicateValues" dxfId="0" priority="227"/>
  </conditionalFormatting>
  <conditionalFormatting sqref="S239:S1048576">
    <cfRule type="duplicateValues" dxfId="0" priority="270"/>
  </conditionalFormatting>
  <conditionalFormatting sqref="B239:B1048576 B1 B203:B207 B22 B28 B30:B38 B40:B161">
    <cfRule type="duplicateValues" dxfId="1" priority="970"/>
    <cfRule type="duplicateValues" dxfId="0" priority="971"/>
  </conditionalFormatting>
  <conditionalFormatting sqref="G239:G1048576 G198:G237 G1 G31 F30 G34:G161">
    <cfRule type="duplicateValues" dxfId="1" priority="781"/>
  </conditionalFormatting>
  <conditionalFormatting sqref="G239:G1048576 G1 G203:G207 G31 F30 G34:G161">
    <cfRule type="duplicateValues" dxfId="1" priority="983"/>
    <cfRule type="duplicateValues" dxfId="0" priority="984"/>
  </conditionalFormatting>
  <conditionalFormatting sqref="G239:G1048576 L1 G1 G198:G208 G31 F30 G34:G161">
    <cfRule type="duplicateValues" dxfId="0" priority="985"/>
  </conditionalFormatting>
  <conditionalFormatting sqref="G239:G1048576 G1 G198:G237 G31 F30 G34:G161">
    <cfRule type="duplicateValues" dxfId="0" priority="986"/>
    <cfRule type="duplicateValues" dxfId="0" priority="987"/>
    <cfRule type="duplicateValues" dxfId="0" priority="988"/>
  </conditionalFormatting>
  <conditionalFormatting sqref="G31 F30 G1 G34:G1048576">
    <cfRule type="duplicateValues" dxfId="0" priority="280"/>
    <cfRule type="duplicateValues" dxfId="0" priority="277"/>
    <cfRule type="duplicateValues" dxfId="0" priority="278"/>
  </conditionalFormatting>
  <conditionalFormatting sqref="L239:L1048576 L198:L237 L1 L31:L32 K30 L45:L161 L34:L43">
    <cfRule type="duplicateValues" dxfId="1" priority="989"/>
  </conditionalFormatting>
  <conditionalFormatting sqref="L239:L1048576 L1 L203:L207 L31:L32 K30 L45:L161 L34:L43">
    <cfRule type="duplicateValues" dxfId="0" priority="991"/>
  </conditionalFormatting>
  <conditionalFormatting sqref="L239:L1048576 L1 L203:L207 L145 L88:L91 L154:L160 L152 L133:L139">
    <cfRule type="duplicateValues" dxfId="0" priority="990"/>
  </conditionalFormatting>
  <conditionalFormatting sqref="S239:S1048576 S198:S237 S1 S4:S21 S23:S27 S31:S161 R30">
    <cfRule type="duplicateValues" dxfId="1" priority="273"/>
  </conditionalFormatting>
  <conditionalFormatting sqref="S239:S1048576 S1 S203:S207 S4:S21 S23:S27 S31:S161 R30">
    <cfRule type="duplicateValues" dxfId="0" priority="275"/>
  </conditionalFormatting>
  <conditionalFormatting sqref="S239:S1048576 S1 S203:S207 S145 S88:S91 S154:S160 S152 S133:S139">
    <cfRule type="duplicateValues" dxfId="0" priority="274"/>
  </conditionalFormatting>
  <conditionalFormatting sqref="S4:S21 S23:S27 S31:S161 R30">
    <cfRule type="duplicateValues" dxfId="0" priority="1372"/>
  </conditionalFormatting>
  <conditionalFormatting sqref="S5:S21 S23:S27 S31:S33 R30">
    <cfRule type="duplicateValues" dxfId="0" priority="1336"/>
  </conditionalFormatting>
  <conditionalFormatting sqref="B22 B28 B30:B33">
    <cfRule type="duplicateValues" dxfId="1" priority="1325"/>
    <cfRule type="duplicateValues" dxfId="0" priority="1329"/>
  </conditionalFormatting>
  <conditionalFormatting sqref="G31 F30 G34:G1048576">
    <cfRule type="duplicateValues" dxfId="0" priority="279"/>
  </conditionalFormatting>
  <conditionalFormatting sqref="G31 F30">
    <cfRule type="duplicateValues" dxfId="1" priority="1212"/>
  </conditionalFormatting>
  <conditionalFormatting sqref="L31:L32 K30 L45:L161 L34:L43">
    <cfRule type="duplicateValues" dxfId="0" priority="1161"/>
  </conditionalFormatting>
  <conditionalFormatting sqref="L31:L32 K30">
    <cfRule type="duplicateValues" dxfId="0" priority="1210"/>
  </conditionalFormatting>
  <conditionalFormatting sqref="B86:B87 B92:B103">
    <cfRule type="duplicateValues" dxfId="1" priority="826"/>
    <cfRule type="duplicateValues" dxfId="0" priority="824"/>
  </conditionalFormatting>
  <conditionalFormatting sqref="G86:G87 G92:G103">
    <cfRule type="duplicateValues" dxfId="1" priority="825"/>
  </conditionalFormatting>
  <conditionalFormatting sqref="L87 L92:L103">
    <cfRule type="duplicateValues" dxfId="0" priority="827"/>
  </conditionalFormatting>
  <conditionalFormatting sqref="S87 S92:S103">
    <cfRule type="duplicateValues" dxfId="0" priority="243"/>
  </conditionalFormatting>
  <conditionalFormatting sqref="B104:B109 B111:B117">
    <cfRule type="duplicateValues" dxfId="1" priority="973"/>
    <cfRule type="duplicateValues" dxfId="0" priority="975"/>
  </conditionalFormatting>
  <conditionalFormatting sqref="G104:G109 G111:G117">
    <cfRule type="duplicateValues" dxfId="1" priority="974"/>
    <cfRule type="duplicateValues" dxfId="0" priority="976"/>
  </conditionalFormatting>
  <conditionalFormatting sqref="L104:L109 L111:L117">
    <cfRule type="duplicateValues" dxfId="0" priority="972"/>
  </conditionalFormatting>
  <conditionalFormatting sqref="S104:S109 S111:S117">
    <cfRule type="duplicateValues" dxfId="0" priority="269"/>
  </conditionalFormatting>
  <conditionalFormatting sqref="B131:B132 B142:B144 B146:B150">
    <cfRule type="duplicateValues" dxfId="1" priority="799"/>
    <cfRule type="duplicateValues" dxfId="0" priority="797"/>
  </conditionalFormatting>
  <conditionalFormatting sqref="G131:G132 G142:G144 G146:G150">
    <cfRule type="duplicateValues" dxfId="1" priority="798"/>
    <cfRule type="duplicateValues" dxfId="0" priority="796"/>
  </conditionalFormatting>
  <conditionalFormatting sqref="L131:L132 L142:L144 L146:L150">
    <cfRule type="duplicateValues" dxfId="0" priority="800"/>
  </conditionalFormatting>
  <conditionalFormatting sqref="S131:S132 S142:S144 S146:S150">
    <cfRule type="duplicateValues" dxfId="0" priority="231"/>
  </conditionalFormatting>
  <conditionalFormatting sqref="B152 B158:B160 B156 B140:B141">
    <cfRule type="duplicateValues" dxfId="1" priority="965"/>
  </conditionalFormatting>
  <conditionalFormatting sqref="G152 G158:G160 G156 G140:G141">
    <cfRule type="duplicateValues" dxfId="1" priority="964"/>
  </conditionalFormatting>
  <conditionalFormatting sqref="L152 L158:L160 L156 L140:L141">
    <cfRule type="duplicateValues" dxfId="0" priority="966"/>
  </conditionalFormatting>
  <conditionalFormatting sqref="S152 S158:S160 S156 S140:S141">
    <cfRule type="duplicateValues" dxfId="0" priority="267"/>
  </conditionalFormatting>
  <conditionalFormatting sqref="B153 B161">
    <cfRule type="duplicateValues" dxfId="1" priority="968"/>
  </conditionalFormatting>
  <conditionalFormatting sqref="G153 G161">
    <cfRule type="duplicateValues" dxfId="1" priority="969"/>
  </conditionalFormatting>
  <conditionalFormatting sqref="L153 L161">
    <cfRule type="duplicateValues" dxfId="0" priority="967"/>
  </conditionalFormatting>
  <conditionalFormatting sqref="S153 S161">
    <cfRule type="duplicateValues" dxfId="0" priority="268"/>
  </conditionalFormatting>
  <conditionalFormatting sqref="B198:B202 B208">
    <cfRule type="duplicateValues" dxfId="1" priority="794"/>
    <cfRule type="duplicateValues" dxfId="0" priority="792"/>
  </conditionalFormatting>
  <conditionalFormatting sqref="G198:G202 G208">
    <cfRule type="duplicateValues" dxfId="1" priority="793"/>
    <cfRule type="duplicateValues" dxfId="0" priority="791"/>
  </conditionalFormatting>
  <conditionalFormatting sqref="L198 L200:L202 L208">
    <cfRule type="duplicateValues" dxfId="0" priority="795"/>
  </conditionalFormatting>
  <conditionalFormatting sqref="S198 S200:S202 S208">
    <cfRule type="duplicateValues" dxfId="0" priority="230"/>
  </conditionalFormatting>
  <conditionalFormatting sqref="B209:B210 B218:B237">
    <cfRule type="duplicateValues" dxfId="1" priority="977"/>
    <cfRule type="duplicateValues" dxfId="0" priority="979"/>
  </conditionalFormatting>
  <conditionalFormatting sqref="L209 L218:L237">
    <cfRule type="duplicateValues" dxfId="0" priority="982"/>
  </conditionalFormatting>
  <conditionalFormatting sqref="S209 S218:S237">
    <cfRule type="duplicateValues" dxfId="0" priority="271"/>
  </conditionalFormatting>
  <conditionalFormatting sqref="G210 G218:G237">
    <cfRule type="duplicateValues" dxfId="1" priority="978"/>
    <cfRule type="duplicateValues" dxfId="0" priority="980"/>
  </conditionalFormatting>
  <pageMargins left="0.7" right="0.7" top="0.75" bottom="0.75" header="0.3" footer="0.3"/>
  <pageSetup paperSize="9" orientation="portrait"/>
  <headerFooter/>
  <drawing r:id="rId1"/>
  <legacyDrawing r:id="rId2"/>
  <controls>
    <mc:AlternateContent xmlns:mc="http://schemas.openxmlformats.org/markup-compatibility/2006">
      <mc:Choice Requires="x14">
        <control shapeId="32770" r:id="rId3">
          <controlPr defaultSize="0" r:id="rId4">
            <anchor moveWithCells="1">
              <from>
                <xdr:col>59</xdr:col>
                <xdr:colOff>1196975</xdr:colOff>
                <xdr:row>40</xdr:row>
                <xdr:rowOff>12700</xdr:rowOff>
              </from>
              <to>
                <xdr:col>60</xdr:col>
                <xdr:colOff>98425</xdr:colOff>
                <xdr:row>40</xdr:row>
                <xdr:rowOff>146050</xdr:rowOff>
              </to>
            </anchor>
          </controlPr>
        </control>
      </mc:Choice>
      <mc:Fallback>
        <control shapeId="32770" r:id="rId3"/>
      </mc:Fallback>
    </mc:AlternateContent>
    <mc:AlternateContent xmlns:mc="http://schemas.openxmlformats.org/markup-compatibility/2006">
      <mc:Choice Requires="x14">
        <control shapeId="32771" r:id="rId5">
          <controlPr defaultSize="0" r:id="rId4">
            <anchor moveWithCells="1">
              <from>
                <xdr:col>59</xdr:col>
                <xdr:colOff>1196975</xdr:colOff>
                <xdr:row>40</xdr:row>
                <xdr:rowOff>12700</xdr:rowOff>
              </from>
              <to>
                <xdr:col>60</xdr:col>
                <xdr:colOff>98425</xdr:colOff>
                <xdr:row>40</xdr:row>
                <xdr:rowOff>146050</xdr:rowOff>
              </to>
            </anchor>
          </controlPr>
        </control>
      </mc:Choice>
      <mc:Fallback>
        <control shapeId="32771" r:id="rId5"/>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5"/>
  <sheetViews>
    <sheetView tabSelected="1" view="pageBreakPreview" zoomScaleNormal="100" topLeftCell="A27" workbookViewId="0">
      <selection activeCell="A33" sqref="$A33:$XFD39"/>
    </sheetView>
  </sheetViews>
  <sheetFormatPr defaultColWidth="9" defaultRowHeight="13.8"/>
  <cols>
    <col min="1" max="1" width="15.2222222222222" style="1" customWidth="1"/>
    <col min="2" max="2" width="6.71296296296296" style="1" customWidth="1"/>
    <col min="3" max="3" width="4.85185185185185" style="1" customWidth="1"/>
    <col min="4" max="4" width="8" style="1" customWidth="1"/>
    <col min="5" max="5" width="5.28703703703704" style="1" customWidth="1"/>
    <col min="6" max="6" width="5.13888888888889" style="1" customWidth="1"/>
    <col min="7" max="7" width="10.5740740740741" style="1" customWidth="1"/>
    <col min="8" max="8" width="3.71296296296296" style="97" customWidth="1"/>
    <col min="9" max="9" width="10.1388888888889" style="97" customWidth="1"/>
    <col min="10" max="10" width="9.71296296296296" style="1" customWidth="1"/>
    <col min="11" max="11" width="26.4259259259259" style="1" customWidth="1"/>
    <col min="12" max="14" width="9" style="1" customWidth="1"/>
    <col min="15" max="16384" width="9" style="1"/>
  </cols>
  <sheetData>
    <row r="1" spans="1:14">
      <c r="A1" s="91" t="str">
        <f>VLOOKUP($M$1,'CTY-NCC'!$A$3:$T$3,2,0)</f>
        <v>CÔNG TY CỔ PHẦN THƯƠNG MẠI ABC</v>
      </c>
      <c r="B1" s="91"/>
      <c r="C1" s="91"/>
      <c r="D1" s="91"/>
      <c r="E1" s="91"/>
      <c r="F1" s="91"/>
      <c r="G1" s="91"/>
      <c r="H1" s="91" t="s">
        <v>118</v>
      </c>
      <c r="I1" s="91"/>
      <c r="J1" s="91"/>
      <c r="K1" s="91"/>
      <c r="M1" s="1">
        <v>1</v>
      </c>
      <c r="N1" s="1" t="s">
        <v>119</v>
      </c>
    </row>
    <row r="2" spans="1:14">
      <c r="A2" s="98" t="str">
        <f>VLOOKUP($M$2,NLĐ!$A$3:$CC$410,24,0)</f>
        <v>01_HDTV/ABC/2025</v>
      </c>
      <c r="B2" s="98"/>
      <c r="C2" s="98"/>
      <c r="D2" s="98"/>
      <c r="E2" s="98"/>
      <c r="F2" s="98"/>
      <c r="G2" s="98"/>
      <c r="H2" s="91" t="s">
        <v>120</v>
      </c>
      <c r="I2" s="91"/>
      <c r="J2" s="91"/>
      <c r="K2" s="91"/>
      <c r="M2" s="1">
        <v>2</v>
      </c>
      <c r="N2" s="1" t="s">
        <v>121</v>
      </c>
    </row>
    <row r="3" spans="1:11">
      <c r="A3" s="21"/>
      <c r="B3" s="21"/>
      <c r="C3" s="21"/>
      <c r="D3" s="21"/>
      <c r="E3" s="21"/>
      <c r="F3" s="21"/>
      <c r="G3" s="21"/>
      <c r="H3" s="65"/>
      <c r="I3" s="65"/>
      <c r="J3" s="21"/>
      <c r="K3" s="21"/>
    </row>
    <row r="4" ht="30.75" customHeight="1" spans="1:11">
      <c r="A4" s="99" t="s">
        <v>78</v>
      </c>
      <c r="B4" s="99"/>
      <c r="C4" s="99"/>
      <c r="D4" s="99"/>
      <c r="E4" s="99"/>
      <c r="F4" s="99"/>
      <c r="G4" s="99"/>
      <c r="H4" s="99"/>
      <c r="I4" s="99"/>
      <c r="J4" s="99"/>
      <c r="K4" s="99"/>
    </row>
    <row r="5" ht="9.75" customHeight="1" spans="1:11">
      <c r="A5" s="21"/>
      <c r="B5" s="21"/>
      <c r="C5" s="21"/>
      <c r="D5" s="21"/>
      <c r="E5" s="21"/>
      <c r="F5" s="21"/>
      <c r="G5" s="100"/>
      <c r="H5" s="101"/>
      <c r="I5" s="101"/>
      <c r="J5" s="107"/>
      <c r="K5" s="18"/>
    </row>
    <row r="6" ht="27" customHeight="1" spans="1:11">
      <c r="A6" s="427" t="s">
        <v>122</v>
      </c>
      <c r="B6" s="60"/>
      <c r="C6" s="60"/>
      <c r="D6" s="60"/>
      <c r="E6" s="60"/>
      <c r="F6" s="60"/>
      <c r="G6" s="60"/>
      <c r="H6" s="60"/>
      <c r="I6" s="60"/>
      <c r="J6" s="60"/>
      <c r="K6" s="60"/>
    </row>
    <row r="7" ht="21" customHeight="1" spans="1:11">
      <c r="A7" s="428" t="s">
        <v>123</v>
      </c>
      <c r="B7" s="93"/>
      <c r="C7" s="93"/>
      <c r="D7" s="93"/>
      <c r="E7" s="93"/>
      <c r="F7" s="93"/>
      <c r="G7" s="93"/>
      <c r="H7" s="93"/>
      <c r="I7" s="93"/>
      <c r="J7" s="93"/>
      <c r="K7" s="93"/>
    </row>
    <row r="8" ht="18" customHeight="1" spans="1:11">
      <c r="A8" s="87" t="str">
        <f>"Hôm nay, "&amp;VLOOKUP($M$2,NLĐ!$A$3:$CC$411,26,0)&amp;", tại văn phòng Công ty Cổ phần Thương Mại Dược Khoa Sài Gòn. Chúng tôi gồm:"</f>
        <v>Hôm nay, 20/02/2025, tại văn phòng Công ty Cổ phần Thương Mại Dược Khoa Sài Gòn. Chúng tôi gồm:</v>
      </c>
      <c r="B8" s="87"/>
      <c r="C8" s="87"/>
      <c r="D8" s="87"/>
      <c r="E8" s="87"/>
      <c r="F8" s="87"/>
      <c r="G8" s="87"/>
      <c r="H8" s="87"/>
      <c r="I8" s="87"/>
      <c r="J8" s="87"/>
      <c r="K8" s="87"/>
    </row>
    <row r="9" ht="21" customHeight="1" spans="1:11">
      <c r="A9" s="17" t="s">
        <v>124</v>
      </c>
      <c r="B9" s="18"/>
      <c r="C9" s="18"/>
      <c r="D9" s="18"/>
      <c r="E9" s="18"/>
      <c r="F9" s="19" t="str">
        <f>VLOOKUP($M$1,'CTY-NCC'!$A$3:$T$3,2,0)</f>
        <v>CÔNG TY CỔ PHẦN THƯƠNG MẠI ABC</v>
      </c>
      <c r="G9" s="18"/>
      <c r="H9" s="18"/>
      <c r="I9" s="18"/>
      <c r="J9" s="18"/>
      <c r="K9" s="18"/>
    </row>
    <row r="10" ht="19.5" customHeight="1" spans="1:11">
      <c r="A10" s="102" t="s">
        <v>125</v>
      </c>
      <c r="B10" s="21" t="str">
        <f>VLOOKUP($M$1,'CTY-NCC'!$A$3:$T$3,5,0)</f>
        <v>15 Lý Thường Kiệt, Phường 10, Quận 10, TP. HCM.</v>
      </c>
      <c r="C10" s="103"/>
      <c r="D10" s="103"/>
      <c r="E10" s="103"/>
      <c r="F10" s="103"/>
      <c r="G10" s="103"/>
      <c r="H10" s="103"/>
      <c r="I10" s="103"/>
      <c r="J10" s="103"/>
      <c r="K10" s="103"/>
    </row>
    <row r="11" ht="19.5" customHeight="1" spans="1:11">
      <c r="A11" s="21" t="s">
        <v>126</v>
      </c>
      <c r="B11" s="429" t="str">
        <f>VLOOKUP($M$1,'CTY-NCC'!$A$3:$T$3,6,0)</f>
        <v>031100000</v>
      </c>
      <c r="C11" s="21"/>
      <c r="D11" s="21"/>
      <c r="E11" s="21"/>
      <c r="F11" s="21"/>
      <c r="G11" s="21"/>
      <c r="H11" s="65"/>
      <c r="I11" s="65"/>
      <c r="J11" s="21"/>
      <c r="K11" s="21"/>
    </row>
    <row r="12" ht="19.5" customHeight="1" spans="1:16">
      <c r="A12" s="21" t="s">
        <v>127</v>
      </c>
      <c r="B12" s="19" t="str">
        <f>VLOOKUP($M$1,'CTY-NCC'!$A$3:$T$3,4,0)</f>
        <v>NGUYỄN VĂN A</v>
      </c>
      <c r="C12" s="19"/>
      <c r="D12" s="19"/>
      <c r="E12" s="19"/>
      <c r="F12" s="19"/>
      <c r="G12" s="19"/>
      <c r="H12" s="65"/>
      <c r="I12" s="65"/>
      <c r="J12" s="21" t="s">
        <v>128</v>
      </c>
      <c r="K12" s="21"/>
      <c r="P12" s="108" t="s">
        <v>129</v>
      </c>
    </row>
    <row r="13" ht="19.5" customHeight="1" spans="1:11">
      <c r="A13" s="21" t="s">
        <v>130</v>
      </c>
      <c r="B13" s="429" t="str">
        <f>VLOOKUP($M$1,'CTY-NCC'!$A$3:$T$3,7,0)</f>
        <v>Giám Đốc</v>
      </c>
      <c r="C13" s="19"/>
      <c r="D13" s="19"/>
      <c r="E13" s="19"/>
      <c r="F13" s="19"/>
      <c r="G13" s="19"/>
      <c r="H13" s="65"/>
      <c r="I13" s="65"/>
      <c r="J13" s="21"/>
      <c r="K13" s="21"/>
    </row>
    <row r="14" ht="15" customHeight="1" spans="1:11">
      <c r="A14" s="104" t="s">
        <v>131</v>
      </c>
      <c r="B14" s="21"/>
      <c r="C14" s="21"/>
      <c r="D14" s="21"/>
      <c r="E14" s="21"/>
      <c r="F14" s="21"/>
      <c r="G14" s="21"/>
      <c r="H14" s="65"/>
      <c r="I14" s="65"/>
      <c r="J14" s="21"/>
      <c r="K14" s="21"/>
    </row>
    <row r="15" ht="12.75" customHeight="1" spans="1:11">
      <c r="A15" s="21"/>
      <c r="B15" s="21"/>
      <c r="C15" s="21"/>
      <c r="D15" s="21"/>
      <c r="E15" s="21"/>
      <c r="F15" s="21"/>
      <c r="G15" s="21"/>
      <c r="H15" s="65"/>
      <c r="I15" s="65"/>
      <c r="J15" s="21"/>
      <c r="K15" s="21"/>
    </row>
    <row r="16" ht="19.5" customHeight="1" spans="1:15">
      <c r="A16" s="19" t="s">
        <v>132</v>
      </c>
      <c r="B16" s="21"/>
      <c r="C16" s="21"/>
      <c r="D16" s="19"/>
      <c r="E16" s="19" t="str">
        <f>VLOOKUP($M$2,NLĐ!$A$3:$CC$411,2,0)</f>
        <v>Nguyễn Văn B</v>
      </c>
      <c r="F16" s="19"/>
      <c r="G16" s="19"/>
      <c r="H16" s="19"/>
      <c r="I16" s="19"/>
      <c r="J16" s="21" t="s">
        <v>133</v>
      </c>
      <c r="K16" s="21" t="str">
        <f>VLOOKUP($M$2,NLĐ!$A$3:$CC$411,8,0)</f>
        <v>Việt Nam</v>
      </c>
      <c r="L16" s="109"/>
      <c r="O16" s="19"/>
    </row>
    <row r="17" ht="19.5" customHeight="1" spans="1:11">
      <c r="A17" s="21" t="s">
        <v>134</v>
      </c>
      <c r="B17" s="87">
        <f>VLOOKUP($M$2,NLĐ!$A$3:$CC$411,6,0)</f>
        <v>33153</v>
      </c>
      <c r="C17" s="87"/>
      <c r="D17" s="100"/>
      <c r="E17" s="105" t="s">
        <v>135</v>
      </c>
      <c r="F17" s="105" t="str">
        <f>VLOOKUP($M$2,NLĐ!$A$3:$CC$411,18,0)</f>
        <v>Tỉnh C</v>
      </c>
      <c r="G17" s="105"/>
      <c r="H17" s="65"/>
      <c r="I17" s="65"/>
      <c r="J17" s="21"/>
      <c r="K17" s="21"/>
    </row>
    <row r="18" ht="19.5" customHeight="1" spans="1:11">
      <c r="A18" s="21" t="s">
        <v>136</v>
      </c>
      <c r="B18" s="21"/>
      <c r="C18" s="21" t="str">
        <f>VLOOKUP($M$2,NLĐ!$A$3:$CC$411,15,0)</f>
        <v>Thôn A, Huyện B, Tỉnh C</v>
      </c>
      <c r="D18" s="21"/>
      <c r="E18" s="21"/>
      <c r="F18" s="21"/>
      <c r="G18" s="21"/>
      <c r="H18" s="21"/>
      <c r="I18" s="21"/>
      <c r="J18" s="21"/>
      <c r="K18" s="21"/>
    </row>
    <row r="19" ht="19.5" customHeight="1" spans="1:11">
      <c r="A19" s="21" t="s">
        <v>137</v>
      </c>
      <c r="B19" s="21"/>
      <c r="C19" s="430" t="str">
        <f>VLOOKUP($M$2,NLĐ!$A$3:$CC$410,10,0)</f>
        <v>05200000000</v>
      </c>
      <c r="D19" s="105"/>
      <c r="E19" s="21" t="s">
        <v>138</v>
      </c>
      <c r="F19" s="21"/>
      <c r="G19" s="87" t="str">
        <f>VLOOKUP($M$2,NLĐ!$A$3:$CC$410,11,0)</f>
        <v>21/2/2024</v>
      </c>
      <c r="H19" s="65" t="s">
        <v>139</v>
      </c>
      <c r="I19" s="21" t="str">
        <f>VLOOKUP($M$2,NLĐ!$A$3:$CC$410,12,0)</f>
        <v>Cục trưởng Cục CS Về QLHC TTXH</v>
      </c>
      <c r="J19" s="21"/>
      <c r="K19" s="21"/>
    </row>
    <row r="20" spans="1:11">
      <c r="A20" s="104" t="s">
        <v>140</v>
      </c>
      <c r="B20" s="21"/>
      <c r="C20" s="21"/>
      <c r="D20" s="21"/>
      <c r="E20" s="21"/>
      <c r="F20" s="21"/>
      <c r="G20" s="21"/>
      <c r="H20" s="65"/>
      <c r="I20" s="65"/>
      <c r="J20" s="21"/>
      <c r="K20" s="21"/>
    </row>
    <row r="21" spans="1:11">
      <c r="A21" s="104"/>
      <c r="B21" s="21"/>
      <c r="C21" s="21"/>
      <c r="D21" s="21"/>
      <c r="E21" s="21"/>
      <c r="F21" s="21"/>
      <c r="G21" s="21"/>
      <c r="H21" s="65"/>
      <c r="I21" s="65"/>
      <c r="J21" s="21"/>
      <c r="K21" s="21"/>
    </row>
    <row r="22" spans="1:11">
      <c r="A22" s="62" t="s">
        <v>141</v>
      </c>
      <c r="B22" s="21"/>
      <c r="C22" s="21"/>
      <c r="D22" s="21"/>
      <c r="E22" s="21"/>
      <c r="F22" s="21"/>
      <c r="G22" s="21"/>
      <c r="H22" s="65"/>
      <c r="I22" s="65"/>
      <c r="J22" s="21"/>
      <c r="K22" s="21"/>
    </row>
    <row r="23" ht="19.5" customHeight="1" spans="1:11">
      <c r="A23" s="19" t="s">
        <v>142</v>
      </c>
      <c r="B23" s="19"/>
      <c r="C23" s="21"/>
      <c r="D23" s="21"/>
      <c r="E23" s="21"/>
      <c r="F23" s="21"/>
      <c r="G23" s="21"/>
      <c r="H23" s="65"/>
      <c r="I23" s="65"/>
      <c r="J23" s="21"/>
      <c r="K23" s="21"/>
    </row>
    <row r="24" ht="19.5" customHeight="1" spans="1:11">
      <c r="A24" s="21" t="s">
        <v>143</v>
      </c>
      <c r="B24" s="21"/>
      <c r="C24" s="21"/>
      <c r="D24" s="21" t="str">
        <f>VLOOKUP($M$2,NLĐ!$A$3:$CC$410,25,0)</f>
        <v>Hợp đồng thử việc</v>
      </c>
      <c r="E24" s="21"/>
      <c r="F24" s="21"/>
      <c r="G24" s="21"/>
      <c r="H24" s="65"/>
      <c r="I24" s="65"/>
      <c r="J24" s="21"/>
      <c r="K24" s="21"/>
    </row>
    <row r="25" ht="19.5" customHeight="1" spans="1:11">
      <c r="A25" s="21" t="s">
        <v>144</v>
      </c>
      <c r="B25" s="106" t="str">
        <f>VLOOKUP($M$2,NLĐ!$A$3:$CC$410,27,0)</f>
        <v>20/02/2025</v>
      </c>
      <c r="C25" s="106"/>
      <c r="D25" s="21" t="s">
        <v>145</v>
      </c>
      <c r="E25" s="21"/>
      <c r="F25" s="87" t="str">
        <f>VLOOKUP($M$2,NLĐ!$A$3:$CC$410,28,0)</f>
        <v>19/04/2025</v>
      </c>
      <c r="G25" s="87"/>
      <c r="H25" s="65"/>
      <c r="I25" s="65"/>
      <c r="J25" s="21"/>
      <c r="K25" s="21"/>
    </row>
    <row r="26" ht="25.5" customHeight="1" spans="1:11">
      <c r="A26" s="87" t="str">
        <f>"3. Địa điểm làm việc: "&amp;VLOOKUP($M$2,NLĐ!$A$3:$CC$410,23,0)&amp;" hoặc theo sự điều động của Công ty."</f>
        <v>3. Địa điểm làm việc: 15 Lý Thường Kiệt, Phường 10, Quận 10, TP. HCM. hoặc theo sự điều động của Công ty.</v>
      </c>
      <c r="B26" s="87"/>
      <c r="C26" s="87"/>
      <c r="D26" s="87"/>
      <c r="E26" s="87"/>
      <c r="F26" s="87"/>
      <c r="G26" s="87"/>
      <c r="H26" s="87"/>
      <c r="I26" s="87"/>
      <c r="J26" s="87"/>
      <c r="K26" s="87"/>
    </row>
    <row r="27" ht="19.5" customHeight="1" spans="1:11">
      <c r="A27" s="21" t="s">
        <v>146</v>
      </c>
      <c r="B27" s="21" t="str">
        <f>VLOOKUP($M$2,NLĐ!$A$3:$CC$410,5,0)</f>
        <v>Nhân viên Hành chính - Nhân sự</v>
      </c>
      <c r="C27" s="21"/>
      <c r="D27" s="21"/>
      <c r="E27" s="21"/>
      <c r="F27" s="21"/>
      <c r="G27" s="21"/>
      <c r="H27" s="65"/>
      <c r="I27" s="65"/>
      <c r="J27" s="21"/>
      <c r="K27" s="21"/>
    </row>
    <row r="28" ht="19.5" customHeight="1" spans="1:11">
      <c r="A28" s="21" t="s">
        <v>147</v>
      </c>
      <c r="B28" s="21"/>
      <c r="C28" s="21"/>
      <c r="D28" s="21"/>
      <c r="E28" s="21"/>
      <c r="F28" s="21"/>
      <c r="G28" s="21"/>
      <c r="H28" s="65"/>
      <c r="I28" s="65"/>
      <c r="J28" s="21"/>
      <c r="K28" s="21"/>
    </row>
    <row r="29" ht="29.25" customHeight="1" spans="1:11">
      <c r="A29" s="431" t="s">
        <v>148</v>
      </c>
      <c r="B29" s="69"/>
      <c r="C29" s="69"/>
      <c r="D29" s="69"/>
      <c r="E29" s="69"/>
      <c r="F29" s="69"/>
      <c r="G29" s="69"/>
      <c r="H29" s="69"/>
      <c r="I29" s="69"/>
      <c r="J29" s="69"/>
      <c r="K29" s="69"/>
    </row>
    <row r="30" ht="31.5" customHeight="1" spans="1:11">
      <c r="A30" s="431" t="s">
        <v>149</v>
      </c>
      <c r="B30" s="69"/>
      <c r="C30" s="69"/>
      <c r="D30" s="69"/>
      <c r="E30" s="69"/>
      <c r="F30" s="69"/>
      <c r="G30" s="69"/>
      <c r="H30" s="69"/>
      <c r="I30" s="69"/>
      <c r="J30" s="69"/>
      <c r="K30" s="69"/>
    </row>
    <row r="31" ht="36" customHeight="1" spans="1:17">
      <c r="A31" s="431" t="s">
        <v>150</v>
      </c>
      <c r="B31" s="69"/>
      <c r="C31" s="69"/>
      <c r="D31" s="69"/>
      <c r="E31" s="69"/>
      <c r="F31" s="69"/>
      <c r="G31" s="69"/>
      <c r="H31" s="69"/>
      <c r="I31" s="69"/>
      <c r="J31" s="69"/>
      <c r="K31" s="69"/>
      <c r="L31" s="110"/>
      <c r="M31" s="110"/>
      <c r="N31" s="110"/>
      <c r="O31" s="110"/>
      <c r="P31" s="110"/>
      <c r="Q31" s="110"/>
    </row>
    <row r="32" ht="19.5" customHeight="1" spans="1:11">
      <c r="A32" s="19" t="s">
        <v>151</v>
      </c>
      <c r="B32" s="19"/>
      <c r="C32" s="21"/>
      <c r="D32" s="21"/>
      <c r="E32" s="21"/>
      <c r="F32" s="21"/>
      <c r="G32" s="21"/>
      <c r="H32" s="65"/>
      <c r="I32" s="65"/>
      <c r="J32" s="21"/>
      <c r="K32" s="21"/>
    </row>
    <row r="33" ht="19.5" customHeight="1" spans="1:11">
      <c r="A33" s="64" t="s">
        <v>152</v>
      </c>
      <c r="B33" s="21"/>
      <c r="C33" s="21"/>
      <c r="D33" s="21"/>
      <c r="E33" s="21"/>
      <c r="F33" s="21"/>
      <c r="G33" s="21"/>
      <c r="H33" s="65"/>
      <c r="I33" s="65"/>
      <c r="J33" s="21"/>
      <c r="K33" s="21"/>
    </row>
    <row r="34" ht="19.5" customHeight="1" spans="1:11">
      <c r="A34" s="21" t="s">
        <v>153</v>
      </c>
      <c r="B34" s="21" t="str">
        <f>VLOOKUP($M$2,NLĐ!$A$3:$CC$410,22,0)</f>
        <v>8 giờ/ ngày</v>
      </c>
      <c r="C34" s="21"/>
      <c r="D34" s="21"/>
      <c r="E34" s="21"/>
      <c r="F34" s="21"/>
      <c r="G34" s="21"/>
      <c r="H34" s="65"/>
      <c r="I34" s="65"/>
      <c r="J34" s="21"/>
      <c r="K34" s="21"/>
    </row>
    <row r="35" ht="19.5" customHeight="1" spans="1:11">
      <c r="A35" s="21" t="s">
        <v>154</v>
      </c>
      <c r="B35" s="21"/>
      <c r="C35" s="21"/>
      <c r="D35" s="21"/>
      <c r="E35" s="21"/>
      <c r="F35" s="21"/>
      <c r="G35" s="21"/>
      <c r="H35" s="65"/>
      <c r="I35" s="65"/>
      <c r="J35" s="21"/>
      <c r="K35" s="21"/>
    </row>
    <row r="36" ht="19.5" customHeight="1" spans="1:11">
      <c r="A36" s="64" t="s">
        <v>155</v>
      </c>
      <c r="B36" s="21"/>
      <c r="C36" s="21"/>
      <c r="D36" s="21"/>
      <c r="E36" s="21"/>
      <c r="F36" s="21"/>
      <c r="G36" s="21"/>
      <c r="H36" s="65"/>
      <c r="I36" s="65"/>
      <c r="J36" s="21"/>
      <c r="K36" s="21"/>
    </row>
    <row r="37" ht="19.5" customHeight="1" spans="1:11">
      <c r="A37" s="21" t="s">
        <v>156</v>
      </c>
      <c r="B37" s="21"/>
      <c r="C37" s="21"/>
      <c r="D37" s="21"/>
      <c r="E37" s="21"/>
      <c r="F37" s="21"/>
      <c r="G37" s="21"/>
      <c r="H37" s="65"/>
      <c r="I37" s="65"/>
      <c r="J37" s="21"/>
      <c r="K37" s="21"/>
    </row>
    <row r="38" ht="19.5" customHeight="1" spans="1:11">
      <c r="A38" s="21" t="s">
        <v>157</v>
      </c>
      <c r="B38" s="21"/>
      <c r="C38" s="21"/>
      <c r="D38" s="21"/>
      <c r="E38" s="21"/>
      <c r="F38" s="21"/>
      <c r="G38" s="21"/>
      <c r="H38" s="65"/>
      <c r="I38" s="65"/>
      <c r="J38" s="21"/>
      <c r="K38" s="21"/>
    </row>
    <row r="39" ht="19.5" customHeight="1" spans="1:11">
      <c r="A39" s="64" t="s">
        <v>158</v>
      </c>
      <c r="B39" s="21"/>
      <c r="C39" s="21"/>
      <c r="D39" s="21"/>
      <c r="E39" s="21"/>
      <c r="F39" s="21"/>
      <c r="G39" s="21"/>
      <c r="H39" s="65"/>
      <c r="I39" s="65"/>
      <c r="J39" s="21"/>
      <c r="K39" s="21"/>
    </row>
    <row r="40" ht="19.5" customHeight="1" spans="1:11">
      <c r="A40" s="19" t="s">
        <v>159</v>
      </c>
      <c r="B40" s="19"/>
      <c r="C40" s="21"/>
      <c r="D40" s="21"/>
      <c r="E40" s="21"/>
      <c r="F40" s="21"/>
      <c r="G40" s="21"/>
      <c r="H40" s="65"/>
      <c r="I40" s="65"/>
      <c r="J40" s="21"/>
      <c r="K40" s="21"/>
    </row>
    <row r="41" ht="19.5" customHeight="1" spans="1:11">
      <c r="A41" s="19" t="s">
        <v>160</v>
      </c>
      <c r="B41" s="19"/>
      <c r="C41" s="21"/>
      <c r="D41" s="21"/>
      <c r="E41" s="21"/>
      <c r="F41" s="21"/>
      <c r="G41" s="21"/>
      <c r="H41" s="65"/>
      <c r="I41" s="65"/>
      <c r="J41" s="21"/>
      <c r="K41" s="21"/>
    </row>
    <row r="42" ht="19.5" customHeight="1" spans="1:11">
      <c r="A42" s="64" t="s">
        <v>161</v>
      </c>
      <c r="B42" s="21"/>
      <c r="C42" s="21"/>
      <c r="D42" s="21"/>
      <c r="E42" s="66">
        <f>VLOOKUP($M$2,NLĐ!$A$3:$CC$410,29,0)</f>
        <v>8000000</v>
      </c>
      <c r="F42" s="66"/>
      <c r="G42" s="67" t="s">
        <v>162</v>
      </c>
      <c r="H42" s="65"/>
      <c r="I42" s="65"/>
      <c r="J42" s="21"/>
      <c r="K42" s="21"/>
    </row>
    <row r="43" ht="19.5" customHeight="1" spans="1:11">
      <c r="A43" s="64" t="s">
        <v>163</v>
      </c>
      <c r="B43" s="21"/>
      <c r="C43" s="21"/>
      <c r="D43" s="21"/>
      <c r="E43" s="66">
        <f>VLOOKUP($M$2,NLĐ!$A$3:$CC$410,30,0)</f>
        <v>3000000</v>
      </c>
      <c r="F43" s="66"/>
      <c r="G43" s="67" t="s">
        <v>162</v>
      </c>
      <c r="H43" s="65"/>
      <c r="I43" s="65"/>
      <c r="J43" s="21"/>
      <c r="K43" s="21"/>
    </row>
    <row r="44" ht="19.5" customHeight="1" spans="1:11">
      <c r="A44" s="64" t="s">
        <v>164</v>
      </c>
      <c r="B44" s="21"/>
      <c r="C44" s="21"/>
      <c r="D44" s="21"/>
      <c r="E44" s="21"/>
      <c r="F44" s="21"/>
      <c r="G44" s="21"/>
      <c r="H44" s="65"/>
      <c r="I44" s="65"/>
      <c r="J44" s="21"/>
      <c r="K44" s="21"/>
    </row>
    <row r="45" ht="19.5" customHeight="1" spans="1:11">
      <c r="A45" s="64" t="s">
        <v>165</v>
      </c>
      <c r="B45" s="21"/>
      <c r="C45" s="21"/>
      <c r="D45" s="21"/>
      <c r="E45" s="21"/>
      <c r="F45" s="21"/>
      <c r="G45" s="21"/>
      <c r="H45" s="65"/>
      <c r="I45" s="65"/>
      <c r="J45" s="21"/>
      <c r="K45" s="21"/>
    </row>
    <row r="46" ht="19.5" customHeight="1" spans="1:11">
      <c r="A46" s="64" t="s">
        <v>166</v>
      </c>
      <c r="B46" s="21"/>
      <c r="C46" s="21"/>
      <c r="D46" s="21"/>
      <c r="E46" s="21"/>
      <c r="F46" s="21"/>
      <c r="G46" s="21"/>
      <c r="H46" s="65"/>
      <c r="I46" s="65"/>
      <c r="J46" s="21"/>
      <c r="K46" s="21"/>
    </row>
    <row r="47" ht="19.5" customHeight="1" spans="1:11">
      <c r="A47" s="64" t="s">
        <v>167</v>
      </c>
      <c r="B47" s="21"/>
      <c r="C47" s="21"/>
      <c r="D47" s="21"/>
      <c r="E47" s="21"/>
      <c r="F47" s="21"/>
      <c r="G47" s="21"/>
      <c r="H47" s="65"/>
      <c r="I47" s="65"/>
      <c r="J47" s="21"/>
      <c r="K47" s="21"/>
    </row>
    <row r="48" ht="19.5" customHeight="1" spans="1:11">
      <c r="A48" s="64" t="s">
        <v>168</v>
      </c>
      <c r="B48" s="21"/>
      <c r="C48" s="21"/>
      <c r="D48" s="21"/>
      <c r="E48" s="21"/>
      <c r="F48" s="21"/>
      <c r="G48" s="21"/>
      <c r="H48" s="65"/>
      <c r="I48" s="65"/>
      <c r="J48" s="21"/>
      <c r="K48" s="21"/>
    </row>
    <row r="49" ht="19.5" customHeight="1" spans="1:11">
      <c r="A49" s="64" t="s">
        <v>169</v>
      </c>
      <c r="B49" s="21"/>
      <c r="C49" s="21"/>
      <c r="D49" s="21"/>
      <c r="E49" s="21"/>
      <c r="F49" s="21"/>
      <c r="G49" s="21"/>
      <c r="H49" s="65"/>
      <c r="I49" s="65"/>
      <c r="J49" s="21"/>
      <c r="K49" s="21"/>
    </row>
    <row r="50" ht="19.5" customHeight="1" spans="1:11">
      <c r="A50" s="64" t="s">
        <v>170</v>
      </c>
      <c r="B50" s="21"/>
      <c r="C50" s="21"/>
      <c r="D50" s="21"/>
      <c r="E50" s="21"/>
      <c r="F50" s="21"/>
      <c r="G50" s="21"/>
      <c r="H50" s="65"/>
      <c r="I50" s="65"/>
      <c r="J50" s="21"/>
      <c r="K50" s="21"/>
    </row>
    <row r="51" ht="19.5" customHeight="1" spans="1:11">
      <c r="A51" s="64" t="s">
        <v>171</v>
      </c>
      <c r="B51" s="21"/>
      <c r="C51" s="21"/>
      <c r="D51" s="21"/>
      <c r="E51" s="21"/>
      <c r="F51" s="21"/>
      <c r="G51" s="21"/>
      <c r="H51" s="65"/>
      <c r="I51" s="65"/>
      <c r="J51" s="21"/>
      <c r="K51" s="21"/>
    </row>
    <row r="52" ht="15" customHeight="1" spans="1:11">
      <c r="A52" s="68" t="s">
        <v>172</v>
      </c>
      <c r="B52" s="69"/>
      <c r="C52" s="69"/>
      <c r="D52" s="69"/>
      <c r="E52" s="69"/>
      <c r="F52" s="69"/>
      <c r="G52" s="69"/>
      <c r="H52" s="69"/>
      <c r="I52" s="69"/>
      <c r="J52" s="69"/>
      <c r="K52" s="69"/>
    </row>
    <row r="53" ht="19.5" customHeight="1" spans="1:11">
      <c r="A53" s="64" t="s">
        <v>173</v>
      </c>
      <c r="B53" s="21"/>
      <c r="C53" s="21"/>
      <c r="D53" s="21"/>
      <c r="E53" s="21"/>
      <c r="F53" s="21"/>
      <c r="G53" s="21"/>
      <c r="H53" s="65"/>
      <c r="I53" s="65"/>
      <c r="J53" s="21"/>
      <c r="K53" s="21"/>
    </row>
    <row r="54" ht="19.5" customHeight="1" spans="1:11">
      <c r="A54" s="429" t="s">
        <v>174</v>
      </c>
      <c r="B54" s="21"/>
      <c r="C54" s="21"/>
      <c r="D54" s="21"/>
      <c r="E54" s="21"/>
      <c r="F54" s="21"/>
      <c r="G54" s="21"/>
      <c r="H54" s="65"/>
      <c r="I54" s="65"/>
      <c r="J54" s="21"/>
      <c r="K54" s="21"/>
    </row>
    <row r="55" ht="31.5" customHeight="1" spans="1:11">
      <c r="A55" s="431" t="s">
        <v>175</v>
      </c>
      <c r="B55" s="69"/>
      <c r="C55" s="69"/>
      <c r="D55" s="69"/>
      <c r="E55" s="69"/>
      <c r="F55" s="69"/>
      <c r="G55" s="69"/>
      <c r="H55" s="69"/>
      <c r="I55" s="69"/>
      <c r="J55" s="69"/>
      <c r="K55" s="69"/>
    </row>
    <row r="56" ht="31.5" customHeight="1" spans="1:11">
      <c r="A56" s="431" t="s">
        <v>176</v>
      </c>
      <c r="B56" s="69"/>
      <c r="C56" s="69"/>
      <c r="D56" s="69"/>
      <c r="E56" s="69"/>
      <c r="F56" s="69"/>
      <c r="G56" s="69"/>
      <c r="H56" s="69"/>
      <c r="I56" s="69"/>
      <c r="J56" s="69"/>
      <c r="K56" s="69"/>
    </row>
    <row r="57" ht="19.5" customHeight="1" spans="1:11">
      <c r="A57" s="19" t="s">
        <v>177</v>
      </c>
      <c r="B57" s="19"/>
      <c r="C57" s="21"/>
      <c r="D57" s="21"/>
      <c r="E57" s="21"/>
      <c r="F57" s="21"/>
      <c r="G57" s="21"/>
      <c r="H57" s="65"/>
      <c r="I57" s="65"/>
      <c r="J57" s="21"/>
      <c r="K57" s="21"/>
    </row>
    <row r="58" ht="19.5" customHeight="1" spans="1:11">
      <c r="A58" s="21" t="s">
        <v>178</v>
      </c>
      <c r="B58" s="21"/>
      <c r="C58" s="21"/>
      <c r="D58" s="21"/>
      <c r="E58" s="21"/>
      <c r="F58" s="21"/>
      <c r="G58" s="21"/>
      <c r="H58" s="65"/>
      <c r="I58" s="65"/>
      <c r="J58" s="21"/>
      <c r="K58" s="21"/>
    </row>
    <row r="59" ht="19.5" customHeight="1" spans="1:11">
      <c r="A59" s="21" t="s">
        <v>179</v>
      </c>
      <c r="B59" s="21"/>
      <c r="C59" s="21"/>
      <c r="D59" s="21"/>
      <c r="E59" s="21"/>
      <c r="F59" s="21"/>
      <c r="G59" s="21"/>
      <c r="H59" s="65"/>
      <c r="I59" s="65"/>
      <c r="J59" s="21"/>
      <c r="K59" s="21"/>
    </row>
    <row r="60" ht="19.5" customHeight="1" spans="1:11">
      <c r="A60" s="21" t="s">
        <v>180</v>
      </c>
      <c r="B60" s="21"/>
      <c r="C60" s="21"/>
      <c r="D60" s="21"/>
      <c r="E60" s="21"/>
      <c r="F60" s="21"/>
      <c r="G60" s="21"/>
      <c r="H60" s="65"/>
      <c r="I60" s="65"/>
      <c r="J60" s="21"/>
      <c r="K60" s="21"/>
    </row>
    <row r="61" ht="19.5" customHeight="1" spans="1:11">
      <c r="A61" s="19" t="s">
        <v>181</v>
      </c>
      <c r="B61" s="19"/>
      <c r="C61" s="21"/>
      <c r="D61" s="21"/>
      <c r="E61" s="21"/>
      <c r="F61" s="21"/>
      <c r="G61" s="21"/>
      <c r="H61" s="65"/>
      <c r="I61" s="65"/>
      <c r="J61" s="21"/>
      <c r="K61" s="21"/>
    </row>
    <row r="62" ht="19.5" customHeight="1" spans="1:11">
      <c r="A62" s="19" t="s">
        <v>182</v>
      </c>
      <c r="B62" s="19"/>
      <c r="C62" s="21"/>
      <c r="D62" s="21"/>
      <c r="E62" s="21"/>
      <c r="F62" s="21"/>
      <c r="G62" s="21"/>
      <c r="H62" s="65"/>
      <c r="I62" s="65"/>
      <c r="J62" s="21"/>
      <c r="K62" s="21"/>
    </row>
    <row r="63" ht="19.5" customHeight="1" spans="1:11">
      <c r="A63" s="21" t="s">
        <v>183</v>
      </c>
      <c r="B63" s="21"/>
      <c r="C63" s="21"/>
      <c r="D63" s="21"/>
      <c r="E63" s="21"/>
      <c r="F63" s="21"/>
      <c r="G63" s="21"/>
      <c r="H63" s="65"/>
      <c r="I63" s="65"/>
      <c r="J63" s="21"/>
      <c r="K63" s="21"/>
    </row>
    <row r="64" ht="19.5" customHeight="1" spans="1:11">
      <c r="A64" s="21" t="s">
        <v>184</v>
      </c>
      <c r="B64" s="21"/>
      <c r="C64" s="21"/>
      <c r="D64" s="21"/>
      <c r="E64" s="21"/>
      <c r="F64" s="21"/>
      <c r="G64" s="21"/>
      <c r="H64" s="65"/>
      <c r="I64" s="65"/>
      <c r="J64" s="21"/>
      <c r="K64" s="21"/>
    </row>
    <row r="65" ht="19.5" customHeight="1" spans="1:11">
      <c r="A65" s="21" t="s">
        <v>185</v>
      </c>
      <c r="B65" s="21"/>
      <c r="C65" s="21"/>
      <c r="D65" s="21"/>
      <c r="E65" s="21"/>
      <c r="F65" s="21"/>
      <c r="G65" s="21"/>
      <c r="H65" s="65"/>
      <c r="I65" s="65"/>
      <c r="J65" s="21"/>
      <c r="K65" s="21"/>
    </row>
    <row r="66" ht="19.5" customHeight="1" spans="1:11">
      <c r="A66" s="19" t="s">
        <v>186</v>
      </c>
      <c r="B66" s="19"/>
      <c r="C66" s="21"/>
      <c r="D66" s="21"/>
      <c r="E66" s="21"/>
      <c r="F66" s="21"/>
      <c r="G66" s="21"/>
      <c r="H66" s="65"/>
      <c r="I66" s="65"/>
      <c r="J66" s="21"/>
      <c r="K66" s="21"/>
    </row>
    <row r="67" ht="19.5" customHeight="1" spans="1:11">
      <c r="A67" s="21" t="s">
        <v>187</v>
      </c>
      <c r="B67" s="21"/>
      <c r="C67" s="21"/>
      <c r="D67" s="21"/>
      <c r="E67" s="21"/>
      <c r="F67" s="21"/>
      <c r="G67" s="21"/>
      <c r="H67" s="65"/>
      <c r="I67" s="65"/>
      <c r="J67" s="21"/>
      <c r="K67" s="21"/>
    </row>
    <row r="68" ht="19.5" customHeight="1" spans="1:11">
      <c r="A68" s="21" t="s">
        <v>188</v>
      </c>
      <c r="B68" s="21"/>
      <c r="C68" s="21"/>
      <c r="D68" s="21"/>
      <c r="E68" s="21"/>
      <c r="F68" s="21"/>
      <c r="G68" s="21"/>
      <c r="H68" s="65"/>
      <c r="I68" s="65"/>
      <c r="J68" s="21"/>
      <c r="K68" s="21"/>
    </row>
    <row r="69" ht="19.5" customHeight="1" spans="1:11">
      <c r="A69" s="21" t="s">
        <v>189</v>
      </c>
      <c r="B69" s="21"/>
      <c r="C69" s="21"/>
      <c r="D69" s="21"/>
      <c r="E69" s="21"/>
      <c r="F69" s="21"/>
      <c r="G69" s="21"/>
      <c r="H69" s="65"/>
      <c r="I69" s="65"/>
      <c r="J69" s="21"/>
      <c r="K69" s="21"/>
    </row>
    <row r="70" ht="19.5" customHeight="1" spans="1:11">
      <c r="A70" s="19" t="s">
        <v>190</v>
      </c>
      <c r="B70" s="19"/>
      <c r="C70" s="21"/>
      <c r="D70" s="21"/>
      <c r="E70" s="21"/>
      <c r="F70" s="21"/>
      <c r="G70" s="21"/>
      <c r="H70" s="65"/>
      <c r="I70" s="65"/>
      <c r="J70" s="21"/>
      <c r="K70" s="21"/>
    </row>
    <row r="71" ht="19.5" customHeight="1" spans="1:11">
      <c r="A71" s="21" t="s">
        <v>191</v>
      </c>
      <c r="B71" s="21"/>
      <c r="C71" s="21"/>
      <c r="D71" s="21"/>
      <c r="E71" s="21"/>
      <c r="F71" s="21"/>
      <c r="G71" s="21"/>
      <c r="H71" s="65"/>
      <c r="I71" s="65"/>
      <c r="J71" s="21"/>
      <c r="K71" s="21"/>
    </row>
    <row r="72" ht="19.5" customHeight="1" spans="1:11">
      <c r="A72" s="21" t="s">
        <v>192</v>
      </c>
      <c r="B72" s="21"/>
      <c r="C72" s="21"/>
      <c r="D72" s="21"/>
      <c r="E72" s="21"/>
      <c r="F72" s="21"/>
      <c r="G72" s="21"/>
      <c r="H72" s="65"/>
      <c r="I72" s="65"/>
      <c r="J72" s="21"/>
      <c r="K72" s="21"/>
    </row>
    <row r="73" ht="19.5" customHeight="1" spans="1:11">
      <c r="A73" s="21" t="s">
        <v>193</v>
      </c>
      <c r="B73" s="21"/>
      <c r="C73" s="21"/>
      <c r="D73" s="21"/>
      <c r="E73" s="21"/>
      <c r="F73" s="21"/>
      <c r="G73" s="21"/>
      <c r="H73" s="65"/>
      <c r="I73" s="65"/>
      <c r="J73" s="21"/>
      <c r="K73" s="21"/>
    </row>
    <row r="74" ht="19.5" customHeight="1" spans="1:11">
      <c r="A74" s="19" t="s">
        <v>194</v>
      </c>
      <c r="B74" s="21"/>
      <c r="C74" s="21"/>
      <c r="D74" s="21"/>
      <c r="E74" s="21"/>
      <c r="F74" s="21"/>
      <c r="G74" s="21"/>
      <c r="H74" s="65"/>
      <c r="I74" s="65"/>
      <c r="J74" s="21"/>
      <c r="K74" s="21"/>
    </row>
    <row r="75" ht="33.75" customHeight="1" spans="1:11">
      <c r="A75" s="69" t="s">
        <v>195</v>
      </c>
      <c r="B75" s="69"/>
      <c r="C75" s="69"/>
      <c r="D75" s="69"/>
      <c r="E75" s="69"/>
      <c r="F75" s="69"/>
      <c r="G75" s="69"/>
      <c r="H75" s="69"/>
      <c r="I75" s="69"/>
      <c r="J75" s="69"/>
      <c r="K75" s="69"/>
    </row>
    <row r="76" ht="19.5" customHeight="1" spans="1:11">
      <c r="A76" s="19" t="s">
        <v>196</v>
      </c>
      <c r="B76" s="19"/>
      <c r="C76" s="21"/>
      <c r="D76" s="21"/>
      <c r="E76" s="21"/>
      <c r="F76" s="21"/>
      <c r="G76" s="21"/>
      <c r="H76" s="65"/>
      <c r="I76" s="65"/>
      <c r="J76" s="21"/>
      <c r="K76" s="21"/>
    </row>
    <row r="77" ht="19.5" customHeight="1" spans="1:11">
      <c r="A77" s="21" t="s">
        <v>197</v>
      </c>
      <c r="B77" s="21"/>
      <c r="C77" s="21"/>
      <c r="D77" s="21"/>
      <c r="E77" s="21"/>
      <c r="F77" s="21"/>
      <c r="G77" s="21"/>
      <c r="H77" s="65"/>
      <c r="I77" s="65"/>
      <c r="J77" s="21"/>
      <c r="K77" s="21"/>
    </row>
    <row r="78" ht="19.5" customHeight="1" spans="1:11">
      <c r="A78" s="21" t="s">
        <v>198</v>
      </c>
      <c r="B78" s="21"/>
      <c r="C78" s="21"/>
      <c r="D78" s="21"/>
      <c r="E78" s="21"/>
      <c r="F78" s="21"/>
      <c r="G78" s="21"/>
      <c r="H78" s="65"/>
      <c r="I78" s="65"/>
      <c r="J78" s="21"/>
      <c r="K78" s="21"/>
    </row>
    <row r="79" ht="19.5" customHeight="1" spans="1:11">
      <c r="A79" s="21" t="s">
        <v>199</v>
      </c>
      <c r="B79" s="21"/>
      <c r="C79" s="21"/>
      <c r="D79" s="21"/>
      <c r="E79" s="21"/>
      <c r="F79" s="21"/>
      <c r="G79" s="21"/>
      <c r="H79" s="65"/>
      <c r="I79" s="65"/>
      <c r="J79" s="21"/>
      <c r="K79" s="21"/>
    </row>
    <row r="80" ht="19.5" customHeight="1" spans="1:11">
      <c r="A80" s="87" t="str">
        <f>VLOOKUP($M$2,NLĐ!$A$3:$CC$410,27,0)</f>
        <v>20/02/2025</v>
      </c>
      <c r="B80" s="87"/>
      <c r="C80" s="21"/>
      <c r="D80" s="21"/>
      <c r="E80" s="21"/>
      <c r="F80" s="21"/>
      <c r="G80" s="21"/>
      <c r="H80" s="65"/>
      <c r="I80" s="65"/>
      <c r="J80" s="21"/>
      <c r="K80" s="21"/>
    </row>
    <row r="81" ht="19.5" customHeight="1" spans="1:11">
      <c r="A81" s="21" t="s">
        <v>200</v>
      </c>
      <c r="B81" s="21"/>
      <c r="C81" s="21"/>
      <c r="D81" s="21"/>
      <c r="E81" s="21"/>
      <c r="F81" s="21"/>
      <c r="G81" s="21"/>
      <c r="H81" s="65"/>
      <c r="I81" s="65"/>
      <c r="J81" s="21"/>
      <c r="K81" s="21"/>
    </row>
    <row r="82" ht="19.5" customHeight="1" spans="1:11">
      <c r="A82" s="21" t="s">
        <v>201</v>
      </c>
      <c r="B82" s="21"/>
      <c r="C82" s="21"/>
      <c r="D82" s="21"/>
      <c r="E82" s="21"/>
      <c r="F82" s="21"/>
      <c r="G82" s="21"/>
      <c r="H82" s="65"/>
      <c r="I82" s="65"/>
      <c r="J82" s="21"/>
      <c r="K82" s="21"/>
    </row>
    <row r="83" spans="1:11">
      <c r="A83" s="21"/>
      <c r="B83" s="21"/>
      <c r="C83" s="21"/>
      <c r="D83" s="21"/>
      <c r="E83" s="21"/>
      <c r="F83" s="21"/>
      <c r="G83" s="21"/>
      <c r="H83" s="65"/>
      <c r="I83" s="65"/>
      <c r="J83" s="21"/>
      <c r="K83" s="21"/>
    </row>
    <row r="84" spans="1:11">
      <c r="A84" s="111" t="s">
        <v>202</v>
      </c>
      <c r="B84" s="111"/>
      <c r="C84" s="111"/>
      <c r="D84" s="111"/>
      <c r="E84" s="111"/>
      <c r="F84" s="111"/>
      <c r="G84" s="111"/>
      <c r="H84" s="111" t="s">
        <v>203</v>
      </c>
      <c r="I84" s="111"/>
      <c r="J84" s="111"/>
      <c r="K84" s="111"/>
    </row>
    <row r="85" ht="129" customHeight="1" spans="1:11">
      <c r="A85" s="112" t="str">
        <f>VLOOKUP($M$2,NLĐ!$A$3:$CC$411,2,0)</f>
        <v>Nguyễn Văn B</v>
      </c>
      <c r="B85" s="112"/>
      <c r="C85" s="112"/>
      <c r="D85" s="112"/>
      <c r="E85" s="112"/>
      <c r="F85" s="112"/>
      <c r="G85" s="112"/>
      <c r="H85" s="112" t="str">
        <f>VLOOKUP($M$1,'CTY-NCC'!$A$3:$R$494,4,0)</f>
        <v>NGUYỄN VĂN A</v>
      </c>
      <c r="I85" s="112"/>
      <c r="J85" s="112"/>
      <c r="K85" s="112"/>
    </row>
  </sheetData>
  <mergeCells count="26">
    <mergeCell ref="A1:G1"/>
    <mergeCell ref="H1:K1"/>
    <mergeCell ref="A2:G2"/>
    <mergeCell ref="H2:K2"/>
    <mergeCell ref="A4:K4"/>
    <mergeCell ref="A6:K6"/>
    <mergeCell ref="A7:K7"/>
    <mergeCell ref="A8:K8"/>
    <mergeCell ref="B17:C17"/>
    <mergeCell ref="C19:D19"/>
    <mergeCell ref="B25:C25"/>
    <mergeCell ref="F25:G25"/>
    <mergeCell ref="A26:K26"/>
    <mergeCell ref="A29:K29"/>
    <mergeCell ref="A30:K30"/>
    <mergeCell ref="A31:K31"/>
    <mergeCell ref="E42:F42"/>
    <mergeCell ref="E43:F43"/>
    <mergeCell ref="A52:K52"/>
    <mergeCell ref="A55:K55"/>
    <mergeCell ref="A56:K56"/>
    <mergeCell ref="A75:K75"/>
    <mergeCell ref="A84:G84"/>
    <mergeCell ref="H84:K84"/>
    <mergeCell ref="A85:G85"/>
    <mergeCell ref="H85:K85"/>
  </mergeCells>
  <pageMargins left="0.61" right="0" top="0.46" bottom="0.32" header="0.3" footer="0.3"/>
  <pageSetup paperSize="9" scale="90"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1"/>
  <sheetViews>
    <sheetView workbookViewId="0">
      <selection activeCell="A3" sqref="A3"/>
    </sheetView>
  </sheetViews>
  <sheetFormatPr defaultColWidth="9" defaultRowHeight="13.8"/>
  <cols>
    <col min="1" max="1" width="13.287037037037" style="2" customWidth="1"/>
    <col min="2" max="2" width="6.71296296296296" style="2" customWidth="1"/>
    <col min="3" max="3" width="4.85185185185185" style="2" customWidth="1"/>
    <col min="4" max="4" width="8" style="2" customWidth="1"/>
    <col min="5" max="5" width="5.28703703703704" style="2" customWidth="1"/>
    <col min="6" max="6" width="5.13888888888889" style="2" customWidth="1"/>
    <col min="7" max="7" width="10.5740740740741" style="2" customWidth="1"/>
    <col min="8" max="8" width="3.71296296296296" style="3" customWidth="1"/>
    <col min="9" max="9" width="2.85185185185185" style="3" customWidth="1"/>
    <col min="10" max="10" width="9.28703703703704" style="2" customWidth="1"/>
    <col min="11" max="11" width="33" style="2" customWidth="1"/>
    <col min="12" max="14" width="9" style="2" customWidth="1"/>
    <col min="15" max="22" width="9" style="2"/>
    <col min="23" max="23" width="23.2222222222222" style="2" customWidth="1"/>
    <col min="24" max="16384" width="9" style="2"/>
  </cols>
  <sheetData>
    <row r="1" spans="1:14">
      <c r="A1" s="4" t="str">
        <f>VLOOKUP($M$1,'CTY-NCC'!$A$3:$T$3,2,0)</f>
        <v>CÔNG TY CỔ PHẦN THƯƠNG MẠI ABC</v>
      </c>
      <c r="B1" s="4"/>
      <c r="C1" s="4"/>
      <c r="D1" s="4"/>
      <c r="E1" s="4"/>
      <c r="F1" s="4"/>
      <c r="G1" s="4"/>
      <c r="H1" s="4" t="s">
        <v>118</v>
      </c>
      <c r="I1" s="4"/>
      <c r="J1" s="4"/>
      <c r="K1" s="4"/>
      <c r="M1" s="2">
        <v>1</v>
      </c>
      <c r="N1" s="2" t="s">
        <v>119</v>
      </c>
    </row>
    <row r="2" spans="1:14">
      <c r="A2" s="5" t="str">
        <f>VLOOKUP($M$2,NLĐ!$A$3:$CC$410,38,0)</f>
        <v>01_BMTT/ABC/2025</v>
      </c>
      <c r="B2" s="5"/>
      <c r="C2" s="5"/>
      <c r="D2" s="5"/>
      <c r="E2" s="5"/>
      <c r="F2" s="5"/>
      <c r="G2" s="5"/>
      <c r="H2" s="4" t="s">
        <v>120</v>
      </c>
      <c r="I2" s="4"/>
      <c r="J2" s="4"/>
      <c r="K2" s="4"/>
      <c r="M2" s="2">
        <v>2</v>
      </c>
      <c r="N2" s="2" t="s">
        <v>121</v>
      </c>
    </row>
    <row r="3" spans="1:11">
      <c r="A3" s="6"/>
      <c r="B3" s="6"/>
      <c r="C3" s="6"/>
      <c r="D3" s="6"/>
      <c r="E3" s="6"/>
      <c r="F3" s="6"/>
      <c r="G3" s="6"/>
      <c r="H3" s="7"/>
      <c r="I3" s="7"/>
      <c r="J3" s="6"/>
      <c r="K3" s="6"/>
    </row>
    <row r="4" ht="25.5" customHeight="1" spans="1:11">
      <c r="A4" s="8" t="s">
        <v>204</v>
      </c>
      <c r="B4" s="8"/>
      <c r="C4" s="8"/>
      <c r="D4" s="8"/>
      <c r="E4" s="8"/>
      <c r="F4" s="8"/>
      <c r="G4" s="8"/>
      <c r="H4" s="8"/>
      <c r="I4" s="8"/>
      <c r="J4" s="8"/>
      <c r="K4" s="8"/>
    </row>
    <row r="5" ht="18" customHeight="1" spans="1:11">
      <c r="A5" s="9" t="s">
        <v>205</v>
      </c>
      <c r="B5" s="9"/>
      <c r="C5" s="9"/>
      <c r="D5" s="9"/>
      <c r="E5" s="9"/>
      <c r="F5" s="9"/>
      <c r="G5" s="9"/>
      <c r="H5" s="9"/>
      <c r="I5" s="9"/>
      <c r="J5" s="9"/>
      <c r="K5" s="9"/>
    </row>
    <row r="6" ht="9.75" customHeight="1" spans="1:11">
      <c r="A6" s="10"/>
      <c r="B6" s="10"/>
      <c r="C6" s="10"/>
      <c r="D6" s="10"/>
      <c r="E6" s="10"/>
      <c r="F6" s="10"/>
      <c r="G6" s="11"/>
      <c r="H6" s="12"/>
      <c r="I6" s="12"/>
      <c r="J6" s="35"/>
      <c r="K6" s="36"/>
    </row>
    <row r="7" ht="36.75" customHeight="1" spans="1:23">
      <c r="A7" s="432" t="s">
        <v>206</v>
      </c>
      <c r="B7" s="13"/>
      <c r="C7" s="13"/>
      <c r="D7" s="13"/>
      <c r="E7" s="13"/>
      <c r="F7" s="13"/>
      <c r="G7" s="13"/>
      <c r="H7" s="13"/>
      <c r="I7" s="13"/>
      <c r="J7" s="13"/>
      <c r="K7" s="13"/>
      <c r="M7" s="14"/>
      <c r="N7" s="14"/>
      <c r="O7" s="14"/>
      <c r="P7" s="14"/>
      <c r="Q7" s="14"/>
      <c r="R7" s="14"/>
      <c r="S7" s="14"/>
      <c r="T7" s="14"/>
      <c r="U7" s="14"/>
      <c r="V7" s="14"/>
      <c r="W7" s="14"/>
    </row>
    <row r="8" ht="21" customHeight="1" spans="1:11">
      <c r="A8" s="433" t="s">
        <v>207</v>
      </c>
      <c r="B8" s="14"/>
      <c r="C8" s="14"/>
      <c r="D8" s="14"/>
      <c r="E8" s="14"/>
      <c r="F8" s="14"/>
      <c r="G8" s="14"/>
      <c r="H8" s="14"/>
      <c r="I8" s="14"/>
      <c r="J8" s="14"/>
      <c r="K8" s="14"/>
    </row>
    <row r="9" ht="21" customHeight="1" spans="1:11">
      <c r="A9" s="14" t="str">
        <f>"- Căn cứ Hợp đồng thử việc số "&amp;VLOOKUP($M$2,NLĐ!$A$3:$CC$410,24,0)&amp;" đã ký giữa hai bên."</f>
        <v>- Căn cứ Hợp đồng thử việc số 01_HDTV/ABC/2025 đã ký giữa hai bên.</v>
      </c>
      <c r="B9" s="14"/>
      <c r="C9" s="14"/>
      <c r="D9" s="14"/>
      <c r="E9" s="14"/>
      <c r="F9" s="14"/>
      <c r="G9" s="14"/>
      <c r="H9" s="14"/>
      <c r="I9" s="14"/>
      <c r="J9" s="14"/>
      <c r="K9" s="14"/>
    </row>
    <row r="10" ht="19.5" customHeight="1" spans="1:11">
      <c r="A10" s="15" t="str">
        <f>"Hôm nay, "&amp;VLOOKUP($M$2,NLĐ!$A$3:$CC$411,26,0)&amp;" Tại văn phòng Công ty Cổ phần Thương Mại Dược Khoa Sài Gòn. Chúng tôi gồm:"</f>
        <v>Hôm nay, 20/02/2025 Tại văn phòng Công ty Cổ phần Thương Mại Dược Khoa Sài Gòn. Chúng tôi gồm:</v>
      </c>
      <c r="B10" s="15"/>
      <c r="C10" s="15"/>
      <c r="D10" s="15"/>
      <c r="E10" s="15"/>
      <c r="F10" s="15"/>
      <c r="G10" s="15"/>
      <c r="H10" s="15"/>
      <c r="I10" s="15"/>
      <c r="J10" s="15"/>
      <c r="K10" s="15"/>
    </row>
    <row r="11" ht="4.5" customHeight="1" spans="1:11">
      <c r="A11" s="15"/>
      <c r="B11" s="16"/>
      <c r="C11" s="16"/>
      <c r="D11" s="16"/>
      <c r="E11" s="16"/>
      <c r="F11" s="16"/>
      <c r="G11" s="16"/>
      <c r="H11" s="16"/>
      <c r="I11" s="16"/>
      <c r="J11" s="16"/>
      <c r="K11" s="16"/>
    </row>
    <row r="12" s="1" customFormat="1" ht="21" customHeight="1" spans="1:11">
      <c r="A12" s="17" t="s">
        <v>124</v>
      </c>
      <c r="B12" s="18"/>
      <c r="C12" s="18"/>
      <c r="D12" s="18"/>
      <c r="E12" s="18"/>
      <c r="F12" s="19" t="str">
        <f>VLOOKUP($M$1,'CTY-NCC'!$A$3:$T$3,2,0)</f>
        <v>CÔNG TY CỔ PHẦN THƯƠNG MẠI ABC</v>
      </c>
      <c r="G12" s="18"/>
      <c r="H12" s="18"/>
      <c r="I12" s="18"/>
      <c r="J12" s="18"/>
      <c r="K12" s="18"/>
    </row>
    <row r="13" ht="19.5" customHeight="1" spans="1:11">
      <c r="A13" s="20" t="s">
        <v>125</v>
      </c>
      <c r="B13" s="21" t="str">
        <f>VLOOKUP($M$1,'CTY-NCC'!$A$3:$T$3,5,0)</f>
        <v>15 Lý Thường Kiệt, Phường 10, Quận 10, TP. HCM.</v>
      </c>
      <c r="C13" s="6"/>
      <c r="D13" s="6"/>
      <c r="E13" s="6"/>
      <c r="F13" s="6"/>
      <c r="G13" s="6"/>
      <c r="H13" s="7"/>
      <c r="I13" s="7"/>
      <c r="J13" s="6"/>
      <c r="K13" s="6"/>
    </row>
    <row r="14" ht="19.5" customHeight="1" spans="1:11">
      <c r="A14" s="20" t="s">
        <v>126</v>
      </c>
      <c r="B14" s="429" t="str">
        <f>VLOOKUP($M$1,'CTY-NCC'!$A$3:$T$3,6,0)</f>
        <v>031100000</v>
      </c>
      <c r="C14" s="6"/>
      <c r="D14" s="6"/>
      <c r="E14" s="6"/>
      <c r="F14" s="6"/>
      <c r="G14" s="6"/>
      <c r="H14" s="7"/>
      <c r="I14" s="7"/>
      <c r="J14" s="6"/>
      <c r="K14" s="6"/>
    </row>
    <row r="15" ht="19.5" customHeight="1" spans="1:16">
      <c r="A15" s="20" t="s">
        <v>127</v>
      </c>
      <c r="B15" s="19" t="str">
        <f>VLOOKUP($M$1,'CTY-NCC'!$A$3:$T$3,4,0)</f>
        <v>NGUYỄN VĂN A</v>
      </c>
      <c r="C15" s="25"/>
      <c r="D15" s="25"/>
      <c r="E15" s="25"/>
      <c r="F15" s="25"/>
      <c r="G15" s="25"/>
      <c r="H15" s="7"/>
      <c r="I15" s="7"/>
      <c r="J15" s="20" t="s">
        <v>128</v>
      </c>
      <c r="K15" s="6"/>
      <c r="P15" s="37" t="s">
        <v>129</v>
      </c>
    </row>
    <row r="16" ht="19.5" customHeight="1" spans="1:11">
      <c r="A16" s="20" t="s">
        <v>130</v>
      </c>
      <c r="B16" s="429" t="str">
        <f>VLOOKUP($M$1,'CTY-NCC'!$A$3:$T$3,7,0)</f>
        <v>Giám Đốc</v>
      </c>
      <c r="C16" s="6"/>
      <c r="D16" s="6"/>
      <c r="E16" s="6"/>
      <c r="F16" s="6"/>
      <c r="G16" s="6"/>
      <c r="H16" s="7"/>
      <c r="I16" s="7"/>
      <c r="J16" s="6"/>
      <c r="K16" s="6"/>
    </row>
    <row r="17" ht="15" customHeight="1" spans="1:11">
      <c r="A17" s="23" t="s">
        <v>131</v>
      </c>
      <c r="B17" s="6"/>
      <c r="C17" s="6"/>
      <c r="D17" s="6"/>
      <c r="E17" s="6"/>
      <c r="F17" s="6"/>
      <c r="G17" s="6"/>
      <c r="H17" s="7"/>
      <c r="I17" s="7"/>
      <c r="J17" s="6"/>
      <c r="K17" s="6"/>
    </row>
    <row r="18" ht="12.75" customHeight="1" spans="1:11">
      <c r="A18" s="6"/>
      <c r="B18" s="6"/>
      <c r="C18" s="6"/>
      <c r="D18" s="6"/>
      <c r="E18" s="6"/>
      <c r="F18" s="6"/>
      <c r="G18" s="6"/>
      <c r="H18" s="7"/>
      <c r="I18" s="7"/>
      <c r="J18" s="6"/>
      <c r="K18" s="6"/>
    </row>
    <row r="19" ht="19.5" customHeight="1" spans="1:12">
      <c r="A19" s="24" t="s">
        <v>132</v>
      </c>
      <c r="B19" s="20"/>
      <c r="C19" s="6"/>
      <c r="D19" s="25"/>
      <c r="E19" s="25" t="str">
        <f>VLOOKUP($M$2,NLĐ!$A$3:$CC$411,2,0)</f>
        <v>Nguyễn Văn B</v>
      </c>
      <c r="F19" s="25"/>
      <c r="G19" s="25"/>
      <c r="H19" s="25"/>
      <c r="I19" s="25"/>
      <c r="J19" s="21" t="s">
        <v>133</v>
      </c>
      <c r="K19" s="21" t="str">
        <f>VLOOKUP($M$2,NLĐ!$A$3:$CC$411,8,0)</f>
        <v>Việt Nam</v>
      </c>
      <c r="L19" s="39"/>
    </row>
    <row r="20" ht="19.5" customHeight="1" spans="1:11">
      <c r="A20" s="20" t="s">
        <v>134</v>
      </c>
      <c r="B20" s="15">
        <f>VLOOKUP($M$2,NLĐ!$A$3:$CC$411,6,0)</f>
        <v>33153</v>
      </c>
      <c r="C20" s="15"/>
      <c r="D20" s="26"/>
      <c r="E20" s="27" t="s">
        <v>135</v>
      </c>
      <c r="F20" s="27" t="str">
        <f>VLOOKUP($M$2,NLĐ!$A$3:$CC$411,18,0)</f>
        <v>Tỉnh C</v>
      </c>
      <c r="G20" s="27"/>
      <c r="H20" s="7"/>
      <c r="I20" s="7"/>
      <c r="J20" s="6"/>
      <c r="K20" s="6"/>
    </row>
    <row r="21" ht="19.5" customHeight="1" spans="1:11">
      <c r="A21" s="20" t="s">
        <v>136</v>
      </c>
      <c r="B21" s="20"/>
      <c r="C21" s="6" t="str">
        <f>VLOOKUP($M$2,NLĐ!$A$3:$CC$411,15,0)</f>
        <v>Thôn A, Huyện B, Tỉnh C</v>
      </c>
      <c r="D21" s="6"/>
      <c r="E21" s="6"/>
      <c r="F21" s="6"/>
      <c r="G21" s="6"/>
      <c r="H21" s="6"/>
      <c r="I21" s="6"/>
      <c r="J21" s="6"/>
      <c r="K21" s="6"/>
    </row>
    <row r="22" ht="19.5" customHeight="1" spans="1:11">
      <c r="A22" s="20" t="s">
        <v>137</v>
      </c>
      <c r="B22" s="6"/>
      <c r="C22" s="434" t="str">
        <f>VLOOKUP($M$2,NLĐ!$A$3:$CC$410,10,0)</f>
        <v>05200000000</v>
      </c>
      <c r="D22" s="6"/>
      <c r="E22" s="6" t="s">
        <v>138</v>
      </c>
      <c r="F22" s="6"/>
      <c r="G22" s="15" t="str">
        <f>VLOOKUP($M$2,NLĐ!$A$3:$CC$410,11,0)</f>
        <v>21/2/2024</v>
      </c>
      <c r="H22" s="7" t="s">
        <v>139</v>
      </c>
      <c r="I22" s="6" t="str">
        <f>VLOOKUP($M$2,NLĐ!$A$3:$CC$410,12,0)</f>
        <v>Cục trưởng Cục CS Về QLHC TTXH</v>
      </c>
      <c r="J22" s="6"/>
      <c r="K22" s="6"/>
    </row>
    <row r="23" spans="1:11">
      <c r="A23" s="23" t="s">
        <v>140</v>
      </c>
      <c r="B23" s="6"/>
      <c r="C23" s="6"/>
      <c r="D23" s="6"/>
      <c r="E23" s="6"/>
      <c r="F23" s="6"/>
      <c r="G23" s="6"/>
      <c r="H23" s="7"/>
      <c r="I23" s="7"/>
      <c r="J23" s="6"/>
      <c r="K23" s="6"/>
    </row>
    <row r="24" ht="14.25" customHeight="1" spans="1:11">
      <c r="A24" s="23"/>
      <c r="B24" s="6"/>
      <c r="C24" s="6"/>
      <c r="D24" s="6"/>
      <c r="E24" s="6"/>
      <c r="F24" s="6"/>
      <c r="G24" s="6"/>
      <c r="H24" s="7"/>
      <c r="I24" s="7"/>
      <c r="J24" s="6"/>
      <c r="K24" s="6"/>
    </row>
    <row r="25" ht="34.5" customHeight="1" spans="1:11">
      <c r="A25" s="28" t="s">
        <v>208</v>
      </c>
      <c r="B25" s="28"/>
      <c r="C25" s="28"/>
      <c r="D25" s="28"/>
      <c r="E25" s="28"/>
      <c r="F25" s="28"/>
      <c r="G25" s="28"/>
      <c r="H25" s="28"/>
      <c r="I25" s="28"/>
      <c r="J25" s="28"/>
      <c r="K25" s="28"/>
    </row>
    <row r="26" ht="19.5" customHeight="1" spans="1:11">
      <c r="A26" s="24" t="s">
        <v>209</v>
      </c>
      <c r="B26" s="24"/>
      <c r="C26" s="6"/>
      <c r="D26" s="6"/>
      <c r="E26" s="6"/>
      <c r="F26" s="6"/>
      <c r="G26" s="6"/>
      <c r="H26" s="7"/>
      <c r="I26" s="7"/>
      <c r="J26" s="6"/>
      <c r="K26" s="6"/>
    </row>
    <row r="27" ht="64.5" customHeight="1" spans="1:11">
      <c r="A27" s="29" t="s">
        <v>210</v>
      </c>
      <c r="B27" s="29"/>
      <c r="C27" s="29"/>
      <c r="D27" s="29"/>
      <c r="E27" s="29"/>
      <c r="F27" s="29"/>
      <c r="G27" s="29"/>
      <c r="H27" s="29"/>
      <c r="I27" s="29"/>
      <c r="J27" s="29"/>
      <c r="K27" s="29"/>
    </row>
    <row r="28" ht="33" customHeight="1" spans="1:11">
      <c r="A28" s="29" t="s">
        <v>211</v>
      </c>
      <c r="B28" s="29"/>
      <c r="C28" s="29"/>
      <c r="D28" s="29"/>
      <c r="E28" s="29"/>
      <c r="F28" s="29"/>
      <c r="G28" s="29"/>
      <c r="H28" s="29"/>
      <c r="I28" s="29"/>
      <c r="J28" s="29"/>
      <c r="K28" s="29"/>
    </row>
    <row r="29" ht="31.5" customHeight="1" spans="1:11">
      <c r="A29" s="28" t="s">
        <v>212</v>
      </c>
      <c r="B29" s="28"/>
      <c r="C29" s="28"/>
      <c r="D29" s="28"/>
      <c r="E29" s="28"/>
      <c r="F29" s="28"/>
      <c r="G29" s="28"/>
      <c r="H29" s="28"/>
      <c r="I29" s="28"/>
      <c r="J29" s="28"/>
      <c r="K29" s="28"/>
    </row>
    <row r="30" ht="19.5" customHeight="1" spans="1:11">
      <c r="A30" s="30" t="s">
        <v>213</v>
      </c>
      <c r="B30" s="6"/>
      <c r="C30" s="6"/>
      <c r="D30" s="6"/>
      <c r="E30" s="6"/>
      <c r="F30" s="6"/>
      <c r="G30" s="6"/>
      <c r="H30" s="7"/>
      <c r="I30" s="7"/>
      <c r="J30" s="6"/>
      <c r="K30" s="21"/>
    </row>
    <row r="31" ht="19.5" customHeight="1" spans="1:11">
      <c r="A31" s="30" t="s">
        <v>214</v>
      </c>
      <c r="B31" s="6"/>
      <c r="C31" s="6"/>
      <c r="D31" s="6"/>
      <c r="E31" s="6"/>
      <c r="F31" s="6"/>
      <c r="G31" s="6"/>
      <c r="H31" s="7"/>
      <c r="I31" s="7"/>
      <c r="J31" s="6"/>
      <c r="K31" s="21"/>
    </row>
    <row r="32" ht="19.5" customHeight="1" spans="1:11">
      <c r="A32" s="30" t="s">
        <v>215</v>
      </c>
      <c r="B32" s="6"/>
      <c r="C32" s="6"/>
      <c r="D32" s="6"/>
      <c r="E32" s="6"/>
      <c r="F32" s="6"/>
      <c r="G32" s="6"/>
      <c r="H32" s="7"/>
      <c r="I32" s="7"/>
      <c r="J32" s="6"/>
      <c r="K32" s="21"/>
    </row>
    <row r="33" ht="19.5" customHeight="1" spans="1:17">
      <c r="A33" s="30" t="s">
        <v>216</v>
      </c>
      <c r="B33" s="6"/>
      <c r="C33" s="6"/>
      <c r="D33" s="6"/>
      <c r="E33" s="6"/>
      <c r="F33" s="6"/>
      <c r="G33" s="6"/>
      <c r="H33" s="6"/>
      <c r="I33" s="6"/>
      <c r="J33" s="6"/>
      <c r="K33" s="6"/>
      <c r="L33" s="6"/>
      <c r="M33" s="6"/>
      <c r="N33" s="6"/>
      <c r="O33" s="6"/>
      <c r="P33" s="6"/>
      <c r="Q33" s="6"/>
    </row>
    <row r="34" ht="19.5" customHeight="1" spans="1:17">
      <c r="A34" s="30" t="s">
        <v>217</v>
      </c>
      <c r="B34" s="6"/>
      <c r="C34" s="6"/>
      <c r="D34" s="6"/>
      <c r="E34" s="6"/>
      <c r="F34" s="6"/>
      <c r="G34" s="6"/>
      <c r="H34" s="6"/>
      <c r="I34" s="6"/>
      <c r="J34" s="6"/>
      <c r="K34" s="6"/>
      <c r="L34" s="6"/>
      <c r="M34" s="6"/>
      <c r="N34" s="6"/>
      <c r="O34" s="6"/>
      <c r="P34" s="6"/>
      <c r="Q34" s="6"/>
    </row>
    <row r="35" ht="19.5" customHeight="1" spans="1:17">
      <c r="A35" s="30" t="s">
        <v>218</v>
      </c>
      <c r="B35" s="6"/>
      <c r="C35" s="6"/>
      <c r="D35" s="6"/>
      <c r="E35" s="6"/>
      <c r="F35" s="6"/>
      <c r="G35" s="6"/>
      <c r="H35" s="6"/>
      <c r="I35" s="6"/>
      <c r="J35" s="6"/>
      <c r="K35" s="6"/>
      <c r="L35" s="6"/>
      <c r="M35" s="6"/>
      <c r="N35" s="6"/>
      <c r="O35" s="6"/>
      <c r="P35" s="6"/>
      <c r="Q35" s="6"/>
    </row>
    <row r="36" ht="19.5" customHeight="1" spans="1:17">
      <c r="A36" s="30" t="s">
        <v>219</v>
      </c>
      <c r="B36" s="6"/>
      <c r="C36" s="6"/>
      <c r="D36" s="6"/>
      <c r="E36" s="6"/>
      <c r="F36" s="6"/>
      <c r="G36" s="6"/>
      <c r="H36" s="6"/>
      <c r="I36" s="6"/>
      <c r="J36" s="6"/>
      <c r="K36" s="6"/>
      <c r="L36" s="6"/>
      <c r="M36" s="6"/>
      <c r="N36" s="6"/>
      <c r="O36" s="6"/>
      <c r="P36" s="6"/>
      <c r="Q36" s="6"/>
    </row>
    <row r="37" ht="19.5" customHeight="1" spans="1:17">
      <c r="A37" s="30" t="s">
        <v>220</v>
      </c>
      <c r="B37" s="6"/>
      <c r="C37" s="6"/>
      <c r="D37" s="6"/>
      <c r="E37" s="6"/>
      <c r="F37" s="6"/>
      <c r="G37" s="6"/>
      <c r="H37" s="6"/>
      <c r="I37" s="6"/>
      <c r="J37" s="6"/>
      <c r="K37" s="6"/>
      <c r="L37" s="6"/>
      <c r="M37" s="6"/>
      <c r="N37" s="6"/>
      <c r="O37" s="6"/>
      <c r="P37" s="6"/>
      <c r="Q37" s="6"/>
    </row>
    <row r="38" ht="32.25" customHeight="1" spans="1:17">
      <c r="A38" s="31" t="s">
        <v>221</v>
      </c>
      <c r="B38" s="28"/>
      <c r="C38" s="28"/>
      <c r="D38" s="28"/>
      <c r="E38" s="28"/>
      <c r="F38" s="28"/>
      <c r="G38" s="28"/>
      <c r="H38" s="28"/>
      <c r="I38" s="28"/>
      <c r="J38" s="28"/>
      <c r="K38" s="28"/>
      <c r="L38" s="6"/>
      <c r="M38" s="6"/>
      <c r="N38" s="6"/>
      <c r="O38" s="6"/>
      <c r="P38" s="6"/>
      <c r="Q38" s="6"/>
    </row>
    <row r="39" ht="19.5" customHeight="1" spans="1:11">
      <c r="A39" s="24" t="s">
        <v>222</v>
      </c>
      <c r="B39" s="24"/>
      <c r="C39" s="6"/>
      <c r="D39" s="6"/>
      <c r="E39" s="6"/>
      <c r="F39" s="6"/>
      <c r="G39" s="6"/>
      <c r="H39" s="7"/>
      <c r="I39" s="7"/>
      <c r="J39" s="6"/>
      <c r="K39" s="6"/>
    </row>
    <row r="40" ht="34.5" customHeight="1" spans="1:11">
      <c r="A40" s="29" t="s">
        <v>223</v>
      </c>
      <c r="B40" s="29"/>
      <c r="C40" s="29"/>
      <c r="D40" s="29"/>
      <c r="E40" s="29"/>
      <c r="F40" s="29"/>
      <c r="G40" s="29"/>
      <c r="H40" s="29"/>
      <c r="I40" s="29"/>
      <c r="J40" s="29"/>
      <c r="K40" s="29"/>
    </row>
    <row r="41" ht="33" customHeight="1" spans="1:11">
      <c r="A41" s="29" t="s">
        <v>224</v>
      </c>
      <c r="B41" s="29"/>
      <c r="C41" s="29"/>
      <c r="D41" s="29"/>
      <c r="E41" s="29"/>
      <c r="F41" s="29"/>
      <c r="G41" s="29"/>
      <c r="H41" s="29"/>
      <c r="I41" s="29"/>
      <c r="J41" s="29"/>
      <c r="K41" s="29"/>
    </row>
    <row r="42" ht="35.25" customHeight="1" spans="1:11">
      <c r="A42" s="29" t="s">
        <v>225</v>
      </c>
      <c r="B42" s="29"/>
      <c r="C42" s="29"/>
      <c r="D42" s="29"/>
      <c r="E42" s="29"/>
      <c r="F42" s="29"/>
      <c r="G42" s="29"/>
      <c r="H42" s="29"/>
      <c r="I42" s="29"/>
      <c r="J42" s="29"/>
      <c r="K42" s="29"/>
    </row>
    <row r="43" ht="30.75" customHeight="1" spans="1:11">
      <c r="A43" s="28" t="s">
        <v>226</v>
      </c>
      <c r="B43" s="28"/>
      <c r="C43" s="28"/>
      <c r="D43" s="28"/>
      <c r="E43" s="28"/>
      <c r="F43" s="28"/>
      <c r="G43" s="28"/>
      <c r="H43" s="28"/>
      <c r="I43" s="28"/>
      <c r="J43" s="28"/>
      <c r="K43" s="28"/>
    </row>
    <row r="44" ht="63" customHeight="1" spans="1:11">
      <c r="A44" s="29" t="s">
        <v>227</v>
      </c>
      <c r="B44" s="29"/>
      <c r="C44" s="29"/>
      <c r="D44" s="29"/>
      <c r="E44" s="29"/>
      <c r="F44" s="29"/>
      <c r="G44" s="29"/>
      <c r="H44" s="29"/>
      <c r="I44" s="29"/>
      <c r="J44" s="29"/>
      <c r="K44" s="29"/>
    </row>
    <row r="45" ht="19.5" customHeight="1" spans="1:11">
      <c r="A45" s="24" t="s">
        <v>228</v>
      </c>
      <c r="B45" s="24"/>
      <c r="C45" s="6"/>
      <c r="D45" s="6"/>
      <c r="E45" s="6"/>
      <c r="F45" s="6"/>
      <c r="G45" s="6"/>
      <c r="H45" s="7"/>
      <c r="I45" s="7"/>
      <c r="J45" s="6"/>
      <c r="K45" s="6"/>
    </row>
    <row r="46" ht="45.75" customHeight="1" spans="1:11">
      <c r="A46" s="28" t="s">
        <v>229</v>
      </c>
      <c r="B46" s="28"/>
      <c r="C46" s="28"/>
      <c r="D46" s="28"/>
      <c r="E46" s="28"/>
      <c r="F46" s="28"/>
      <c r="G46" s="28"/>
      <c r="H46" s="28"/>
      <c r="I46" s="28"/>
      <c r="J46" s="28"/>
      <c r="K46" s="28"/>
    </row>
    <row r="47" ht="38.25" customHeight="1" spans="1:11">
      <c r="A47" s="29" t="s">
        <v>230</v>
      </c>
      <c r="B47" s="32"/>
      <c r="C47" s="32"/>
      <c r="D47" s="32"/>
      <c r="E47" s="32"/>
      <c r="F47" s="32"/>
      <c r="G47" s="32"/>
      <c r="H47" s="32"/>
      <c r="I47" s="32"/>
      <c r="J47" s="32"/>
      <c r="K47" s="32"/>
    </row>
    <row r="48" ht="33" customHeight="1" spans="1:11">
      <c r="A48" s="28" t="s">
        <v>231</v>
      </c>
      <c r="B48" s="28"/>
      <c r="C48" s="28"/>
      <c r="D48" s="28"/>
      <c r="E48" s="28"/>
      <c r="F48" s="28"/>
      <c r="G48" s="28"/>
      <c r="H48" s="28"/>
      <c r="I48" s="28"/>
      <c r="J48" s="28"/>
      <c r="K48" s="28"/>
    </row>
    <row r="49" ht="36" customHeight="1" spans="1:11">
      <c r="A49" s="29" t="s">
        <v>232</v>
      </c>
      <c r="B49" s="29"/>
      <c r="C49" s="29"/>
      <c r="D49" s="29"/>
      <c r="E49" s="29"/>
      <c r="F49" s="29"/>
      <c r="G49" s="29"/>
      <c r="H49" s="29"/>
      <c r="I49" s="29"/>
      <c r="J49" s="29"/>
      <c r="K49" s="29"/>
    </row>
    <row r="50" spans="1:11">
      <c r="A50" s="33" t="s">
        <v>202</v>
      </c>
      <c r="B50" s="33"/>
      <c r="C50" s="33"/>
      <c r="D50" s="33"/>
      <c r="E50" s="33"/>
      <c r="F50" s="33"/>
      <c r="G50" s="33"/>
      <c r="H50" s="33" t="s">
        <v>203</v>
      </c>
      <c r="I50" s="33"/>
      <c r="J50" s="33"/>
      <c r="K50" s="33"/>
    </row>
    <row r="51" ht="129" customHeight="1" spans="1:11">
      <c r="A51" s="34" t="str">
        <f>VLOOKUP($M$2,NLĐ!$A$3:$CC$411,2,0)</f>
        <v>Nguyễn Văn B</v>
      </c>
      <c r="B51" s="34"/>
      <c r="C51" s="34"/>
      <c r="D51" s="34"/>
      <c r="E51" s="34"/>
      <c r="F51" s="34"/>
      <c r="G51" s="34"/>
      <c r="H51" s="34" t="str">
        <f>VLOOKUP($M$1,'CTY-NCC'!$A$3:$R$494,4,0)</f>
        <v>NGUYỄN VĂN A</v>
      </c>
      <c r="I51" s="34"/>
      <c r="J51" s="34"/>
      <c r="K51" s="34"/>
    </row>
  </sheetData>
  <sheetProtection selectLockedCells="1" selectUnlockedCells="1"/>
  <mergeCells count="30">
    <mergeCell ref="A1:G1"/>
    <mergeCell ref="H1:K1"/>
    <mergeCell ref="A2:G2"/>
    <mergeCell ref="H2:K2"/>
    <mergeCell ref="A4:K4"/>
    <mergeCell ref="A5:K5"/>
    <mergeCell ref="A7:K7"/>
    <mergeCell ref="M7:W7"/>
    <mergeCell ref="A8:K8"/>
    <mergeCell ref="A9:K9"/>
    <mergeCell ref="A10:K10"/>
    <mergeCell ref="B20:C20"/>
    <mergeCell ref="A25:K25"/>
    <mergeCell ref="A27:K27"/>
    <mergeCell ref="A28:K28"/>
    <mergeCell ref="A29:K29"/>
    <mergeCell ref="A38:K38"/>
    <mergeCell ref="A40:K40"/>
    <mergeCell ref="A41:K41"/>
    <mergeCell ref="A42:K42"/>
    <mergeCell ref="A43:K43"/>
    <mergeCell ref="A44:K44"/>
    <mergeCell ref="A46:K46"/>
    <mergeCell ref="A47:K47"/>
    <mergeCell ref="A48:K48"/>
    <mergeCell ref="A49:K49"/>
    <mergeCell ref="A50:G50"/>
    <mergeCell ref="H50:K50"/>
    <mergeCell ref="A51:G51"/>
    <mergeCell ref="H51:K51"/>
  </mergeCells>
  <pageMargins left="0.7" right="0.27" top="0.56" bottom="0.57" header="0.3" footer="0.3"/>
  <pageSetup paperSize="1" scale="90"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2"/>
  <sheetViews>
    <sheetView view="pageBreakPreview" zoomScaleNormal="100" topLeftCell="A4" workbookViewId="0">
      <selection activeCell="G27" sqref="G27"/>
    </sheetView>
  </sheetViews>
  <sheetFormatPr defaultColWidth="9" defaultRowHeight="13.8"/>
  <cols>
    <col min="1" max="1" width="13.287037037037" style="2" customWidth="1"/>
    <col min="2" max="2" width="6.71296296296296" style="2" customWidth="1"/>
    <col min="3" max="3" width="6" style="2" customWidth="1"/>
    <col min="4" max="4" width="7.13888888888889" style="2" customWidth="1"/>
    <col min="5" max="5" width="3.71296296296296" style="2" customWidth="1"/>
    <col min="6" max="6" width="9" style="2" customWidth="1"/>
    <col min="7" max="7" width="14.712962962963" style="2" customWidth="1"/>
    <col min="8" max="8" width="4.13888888888889" style="3" customWidth="1"/>
    <col min="9" max="9" width="5.13888888888889" style="3" customWidth="1"/>
    <col min="10" max="10" width="9.71296296296296" style="2" customWidth="1"/>
    <col min="11" max="11" width="31" style="2" customWidth="1"/>
    <col min="12" max="16384" width="9" style="2"/>
  </cols>
  <sheetData>
    <row r="1" spans="1:14">
      <c r="A1" s="91" t="str">
        <f>VLOOKUP($M$1,'CTY-NCC'!$A$3:$T$3,2,0)</f>
        <v>CÔNG TY CỔ PHẦN THƯƠNG MẠI ABC</v>
      </c>
      <c r="B1" s="91"/>
      <c r="C1" s="91"/>
      <c r="D1" s="91"/>
      <c r="E1" s="91"/>
      <c r="F1" s="91"/>
      <c r="G1" s="91"/>
      <c r="H1" s="41" t="s">
        <v>118</v>
      </c>
      <c r="I1" s="41"/>
      <c r="J1" s="41"/>
      <c r="K1" s="41"/>
      <c r="M1" s="2">
        <v>1</v>
      </c>
      <c r="N1" s="2" t="s">
        <v>119</v>
      </c>
    </row>
    <row r="2" spans="1:14">
      <c r="A2" s="92" t="str">
        <f>VLOOKUP($M$2,NLĐ!$A$3:$CC$410,32,0)</f>
        <v>01_PLTV/ABC/2025</v>
      </c>
      <c r="B2" s="92"/>
      <c r="C2" s="92"/>
      <c r="D2" s="92"/>
      <c r="E2" s="92"/>
      <c r="F2" s="92"/>
      <c r="G2" s="92"/>
      <c r="H2" s="41" t="s">
        <v>120</v>
      </c>
      <c r="I2" s="41"/>
      <c r="J2" s="41"/>
      <c r="K2" s="41"/>
      <c r="M2" s="2">
        <v>2</v>
      </c>
      <c r="N2" s="2" t="s">
        <v>121</v>
      </c>
    </row>
    <row r="4" ht="30.75" customHeight="1" spans="1:11">
      <c r="A4" s="43" t="s">
        <v>233</v>
      </c>
      <c r="B4" s="43"/>
      <c r="C4" s="43"/>
      <c r="D4" s="43"/>
      <c r="E4" s="43"/>
      <c r="F4" s="43"/>
      <c r="G4" s="43"/>
      <c r="H4" s="43"/>
      <c r="I4" s="43"/>
      <c r="J4" s="43"/>
      <c r="K4" s="43"/>
    </row>
    <row r="5" ht="28.5" customHeight="1" spans="1:11">
      <c r="A5" s="432" t="s">
        <v>234</v>
      </c>
      <c r="B5" s="13"/>
      <c r="C5" s="13"/>
      <c r="D5" s="13"/>
      <c r="E5" s="13"/>
      <c r="F5" s="13"/>
      <c r="G5" s="13"/>
      <c r="H5" s="13"/>
      <c r="I5" s="13"/>
      <c r="J5" s="13"/>
      <c r="K5" s="13"/>
    </row>
    <row r="6" ht="21" customHeight="1" spans="1:11">
      <c r="A6" s="93" t="str">
        <f>"- Căn cứ Hợp đồng thử việc số "&amp;VLOOKUP($M$2,NLĐ!$A$3:$CC$410,24,0)&amp;" đã ký giữa hai bên."</f>
        <v>- Căn cứ Hợp đồng thử việc số 01_HDTV/ABC/2025 đã ký giữa hai bên.</v>
      </c>
      <c r="B6" s="93"/>
      <c r="C6" s="93"/>
      <c r="D6" s="93"/>
      <c r="E6" s="93"/>
      <c r="F6" s="93"/>
      <c r="G6" s="93"/>
      <c r="H6" s="93"/>
      <c r="I6" s="93"/>
      <c r="J6" s="93"/>
      <c r="K6" s="93"/>
    </row>
    <row r="7" ht="19.5" customHeight="1" spans="1:11">
      <c r="A7" s="87" t="str">
        <f>"Hôm nay, "&amp;VLOOKUP($M$2,NLĐ!$A$3:$CC$411,26,0)&amp;" Tại văn phòng Công ty Cổ phần Thương Mại ABC. Chúng tôi gồm:"</f>
        <v>Hôm nay, 20/02/2025 Tại văn phòng Công ty Cổ phần Thương Mại ABC. Chúng tôi gồm:</v>
      </c>
      <c r="B7" s="87"/>
      <c r="C7" s="87"/>
      <c r="D7" s="87"/>
      <c r="E7" s="87"/>
      <c r="F7" s="87"/>
      <c r="G7" s="87"/>
      <c r="H7" s="87"/>
      <c r="I7" s="87"/>
      <c r="J7" s="87"/>
      <c r="K7" s="87"/>
    </row>
    <row r="8" ht="10.5" customHeight="1"/>
    <row r="9" s="1" customFormat="1" ht="21" customHeight="1" spans="1:11">
      <c r="A9" s="17" t="s">
        <v>124</v>
      </c>
      <c r="B9" s="18"/>
      <c r="C9" s="18"/>
      <c r="D9" s="18"/>
      <c r="E9" s="18"/>
      <c r="F9" s="19" t="str">
        <f>VLOOKUP($M$1,'CTY-NCC'!$A$3:$T$3,2,0)</f>
        <v>CÔNG TY CỔ PHẦN THƯƠNG MẠI ABC</v>
      </c>
      <c r="G9" s="18"/>
      <c r="H9" s="18"/>
      <c r="I9" s="18"/>
      <c r="J9" s="18"/>
      <c r="K9" s="18"/>
    </row>
    <row r="10" ht="19.5" customHeight="1" spans="1:11">
      <c r="A10" s="20" t="s">
        <v>125</v>
      </c>
      <c r="B10" s="21" t="str">
        <f>VLOOKUP($M$1,'CTY-NCC'!$A$3:$T$3,5,0)</f>
        <v>15 Lý Thường Kiệt, Phường 10, Quận 10, TP. HCM.</v>
      </c>
      <c r="C10" s="6"/>
      <c r="D10" s="6"/>
      <c r="E10" s="6"/>
      <c r="F10" s="6"/>
      <c r="G10" s="6"/>
      <c r="H10" s="7"/>
      <c r="I10" s="7"/>
      <c r="J10" s="6"/>
      <c r="K10" s="6"/>
    </row>
    <row r="11" ht="19.5" customHeight="1" spans="1:11">
      <c r="A11" s="20" t="s">
        <v>126</v>
      </c>
      <c r="B11" s="429" t="str">
        <f>VLOOKUP($M$1,'CTY-NCC'!$A$3:$T$3,6,0)</f>
        <v>031100000</v>
      </c>
      <c r="C11" s="6"/>
      <c r="D11" s="6"/>
      <c r="E11" s="6"/>
      <c r="F11" s="6"/>
      <c r="G11" s="6"/>
      <c r="H11" s="7"/>
      <c r="I11" s="7"/>
      <c r="J11" s="6"/>
      <c r="K11" s="6"/>
    </row>
    <row r="12" ht="19.5" customHeight="1" spans="1:16">
      <c r="A12" s="20" t="s">
        <v>127</v>
      </c>
      <c r="B12" s="22" t="s">
        <v>22</v>
      </c>
      <c r="C12" s="22"/>
      <c r="D12" s="22"/>
      <c r="E12" s="22"/>
      <c r="F12" s="22"/>
      <c r="G12" s="22"/>
      <c r="H12" s="7"/>
      <c r="I12" s="7"/>
      <c r="J12" s="20" t="s">
        <v>128</v>
      </c>
      <c r="K12" s="6"/>
      <c r="P12" s="37" t="s">
        <v>129</v>
      </c>
    </row>
    <row r="13" ht="19.5" customHeight="1" spans="1:11">
      <c r="A13" s="20" t="s">
        <v>130</v>
      </c>
      <c r="B13" s="429" t="str">
        <f>VLOOKUP($M$1,'CTY-NCC'!$A$3:$T$3,7,0)</f>
        <v>Giám Đốc</v>
      </c>
      <c r="C13" s="6"/>
      <c r="D13" s="6"/>
      <c r="E13" s="6"/>
      <c r="F13" s="6"/>
      <c r="G13" s="6"/>
      <c r="H13" s="7"/>
      <c r="I13" s="7"/>
      <c r="J13" s="6"/>
      <c r="K13" s="6"/>
    </row>
    <row r="14" ht="15" customHeight="1" spans="1:11">
      <c r="A14" s="23" t="s">
        <v>131</v>
      </c>
      <c r="B14" s="6"/>
      <c r="C14" s="6"/>
      <c r="D14" s="6"/>
      <c r="E14" s="6"/>
      <c r="F14" s="6"/>
      <c r="G14" s="6"/>
      <c r="H14" s="7"/>
      <c r="I14" s="7"/>
      <c r="J14" s="6"/>
      <c r="K14" s="6"/>
    </row>
    <row r="15" ht="12.75" customHeight="1" spans="1:11">
      <c r="A15" s="6"/>
      <c r="B15" s="6"/>
      <c r="C15" s="6"/>
      <c r="D15" s="6"/>
      <c r="E15" s="6"/>
      <c r="F15" s="6"/>
      <c r="G15" s="6"/>
      <c r="H15" s="7"/>
      <c r="I15" s="7"/>
      <c r="J15" s="6"/>
      <c r="K15" s="6"/>
    </row>
    <row r="16" ht="19.5" customHeight="1" spans="1:12">
      <c r="A16" s="24" t="s">
        <v>132</v>
      </c>
      <c r="B16" s="20"/>
      <c r="C16" s="6"/>
      <c r="D16" s="25"/>
      <c r="E16" s="25" t="str">
        <f>VLOOKUP($M$2,NLĐ!$A$3:$CC$411,2,0)</f>
        <v>Nguyễn Văn B</v>
      </c>
      <c r="F16" s="25"/>
      <c r="G16" s="25"/>
      <c r="H16" s="25"/>
      <c r="I16" s="25"/>
      <c r="J16" s="20" t="s">
        <v>133</v>
      </c>
      <c r="K16" s="21" t="str">
        <f>VLOOKUP($M$2,NLĐ!$A$3:$CC$411,8,0)</f>
        <v>Việt Nam</v>
      </c>
      <c r="L16" s="39"/>
    </row>
    <row r="17" ht="19.5" customHeight="1" spans="1:11">
      <c r="A17" s="20" t="s">
        <v>134</v>
      </c>
      <c r="B17" s="15">
        <f>VLOOKUP($M$2,NLĐ!$A$3:$CC$411,6,0)</f>
        <v>33153</v>
      </c>
      <c r="C17" s="15"/>
      <c r="D17" s="26"/>
      <c r="E17" s="27" t="s">
        <v>135</v>
      </c>
      <c r="F17" s="27" t="str">
        <f>VLOOKUP($M$2,NLĐ!$A$3:$CC$411,18,0)</f>
        <v>Tỉnh C</v>
      </c>
      <c r="G17" s="27"/>
      <c r="H17" s="7"/>
      <c r="I17" s="7"/>
      <c r="J17" s="6"/>
      <c r="K17" s="6"/>
    </row>
    <row r="18" ht="19.5" customHeight="1" spans="1:11">
      <c r="A18" s="20" t="s">
        <v>136</v>
      </c>
      <c r="B18" s="20"/>
      <c r="C18" s="6" t="str">
        <f>VLOOKUP($M$2,NLĐ!$A$3:$CC$411,15,0)</f>
        <v>Thôn A, Huyện B, Tỉnh C</v>
      </c>
      <c r="D18" s="6"/>
      <c r="E18" s="6"/>
      <c r="F18" s="6"/>
      <c r="G18" s="6"/>
      <c r="H18" s="6"/>
      <c r="I18" s="6"/>
      <c r="J18" s="6"/>
      <c r="K18" s="6"/>
    </row>
    <row r="19" ht="19.5" customHeight="1" spans="1:11">
      <c r="A19" s="20" t="s">
        <v>137</v>
      </c>
      <c r="B19" s="6"/>
      <c r="C19" s="434" t="str">
        <f>VLOOKUP($M$2,NLĐ!$A$3:$CC$410,10,0)</f>
        <v>05200000000</v>
      </c>
      <c r="D19" s="6"/>
      <c r="E19" s="6" t="s">
        <v>138</v>
      </c>
      <c r="F19" s="6"/>
      <c r="G19" s="15" t="str">
        <f>VLOOKUP($M$2,NLĐ!$A$3:$CC$410,11,0)</f>
        <v>21/2/2024</v>
      </c>
      <c r="H19" s="7" t="s">
        <v>139</v>
      </c>
      <c r="I19" s="6" t="str">
        <f>VLOOKUP($M$2,NLĐ!$A$3:$CC$410,12,0)</f>
        <v>Cục trưởng Cục CS Về QLHC TTXH</v>
      </c>
      <c r="J19" s="6"/>
      <c r="K19" s="6"/>
    </row>
    <row r="20" spans="1:11">
      <c r="A20" s="23" t="s">
        <v>140</v>
      </c>
      <c r="B20" s="6"/>
      <c r="C20" s="6"/>
      <c r="D20" s="6"/>
      <c r="E20" s="6"/>
      <c r="F20" s="6"/>
      <c r="G20" s="6"/>
      <c r="H20" s="7"/>
      <c r="I20" s="7"/>
      <c r="J20" s="6"/>
      <c r="K20" s="6"/>
    </row>
    <row r="21" spans="1:11">
      <c r="A21" s="23"/>
      <c r="B21" s="6"/>
      <c r="C21" s="6"/>
      <c r="D21" s="6"/>
      <c r="E21" s="6"/>
      <c r="F21" s="6"/>
      <c r="G21" s="6"/>
      <c r="H21" s="7"/>
      <c r="I21" s="7"/>
      <c r="J21" s="6"/>
      <c r="K21" s="6"/>
    </row>
    <row r="22" ht="36" customHeight="1" spans="1:11">
      <c r="A22" s="44" t="str">
        <f>"Căn cứ vào hợp đồng thử việc số "&amp;VLOOKUP($M$2,NLĐ!$A$3:$CC$410,24,0)&amp;" ký "&amp;VLOOKUP($M$2,NLĐ!$A$3:$CC$410,26,0)&amp;" và nhu cầu sử dụng lao động, hai bên cùng nhau thỏa thuận thay đổi nội dung của hợp đồng mà hai bên đã ký kết như sau:"</f>
        <v>Căn cứ vào hợp đồng thử việc số 01_HDTV/ABC/2025 ký 20/02/2025 và nhu cầu sử dụng lao động, hai bên cùng nhau thỏa thuận thay đổi nội dung của hợp đồng mà hai bên đã ký kết như sau:</v>
      </c>
      <c r="B22" s="44"/>
      <c r="C22" s="44"/>
      <c r="D22" s="44"/>
      <c r="E22" s="44"/>
      <c r="F22" s="44"/>
      <c r="G22" s="44"/>
      <c r="H22" s="44"/>
      <c r="I22" s="44"/>
      <c r="J22" s="44"/>
      <c r="K22" s="44"/>
    </row>
    <row r="23" ht="19.5" customHeight="1" spans="1:12">
      <c r="A23" s="45" t="s">
        <v>235</v>
      </c>
      <c r="B23" s="45"/>
      <c r="L23" s="53"/>
    </row>
    <row r="24" ht="19.5" customHeight="1" spans="1:8">
      <c r="A24" s="435" t="s">
        <v>236</v>
      </c>
      <c r="B24" s="80"/>
      <c r="C24" s="81">
        <f>C25+H26</f>
        <v>12000000</v>
      </c>
      <c r="D24" s="81"/>
      <c r="E24" s="2" t="s">
        <v>237</v>
      </c>
      <c r="F24" s="80"/>
      <c r="G24" s="80"/>
      <c r="H24" s="80"/>
    </row>
    <row r="25" ht="19.5" customHeight="1" spans="1:8">
      <c r="A25" s="436" t="s">
        <v>238</v>
      </c>
      <c r="B25" s="82"/>
      <c r="C25" s="94">
        <f>VLOOKUP($M$2,NLĐ!$A$3:$CC$410,36,0)</f>
        <v>9000000</v>
      </c>
      <c r="D25" s="94"/>
      <c r="E25" s="2" t="s">
        <v>237</v>
      </c>
      <c r="G25" s="77"/>
      <c r="H25" s="82"/>
    </row>
    <row r="26" ht="19.5" customHeight="1" spans="1:11">
      <c r="A26" s="436" t="s">
        <v>239</v>
      </c>
      <c r="B26" s="82"/>
      <c r="C26" s="82"/>
      <c r="D26" s="82"/>
      <c r="E26" s="82"/>
      <c r="F26" s="82"/>
      <c r="G26" s="82"/>
      <c r="H26" s="95">
        <f>VLOOKUP($M$2,NLĐ!$A$3:$CC$410,37,0)</f>
        <v>3000000</v>
      </c>
      <c r="I26" s="95"/>
      <c r="J26" s="95"/>
      <c r="K26" s="2" t="s">
        <v>237</v>
      </c>
    </row>
    <row r="27" ht="19.5" customHeight="1" spans="1:7">
      <c r="A27" s="436" t="s">
        <v>240</v>
      </c>
      <c r="B27" s="82"/>
      <c r="C27" s="76"/>
      <c r="D27" s="82"/>
      <c r="E27" s="82"/>
      <c r="F27" s="82"/>
      <c r="G27" s="82"/>
    </row>
    <row r="28" ht="19.5" customHeight="1" spans="1:2">
      <c r="A28" s="45" t="s">
        <v>241</v>
      </c>
      <c r="B28" s="45"/>
    </row>
    <row r="29" ht="19.5" customHeight="1" spans="1:11">
      <c r="A29" s="62" t="s">
        <v>242</v>
      </c>
      <c r="B29" s="62"/>
      <c r="C29" s="62"/>
      <c r="D29" s="96" t="str">
        <f>VLOOKUP($M$2,NLĐ!$A$3:$CC$410,34,0)</f>
        <v>20/03/2025</v>
      </c>
      <c r="E29" s="96"/>
      <c r="F29" s="62" t="s">
        <v>243</v>
      </c>
      <c r="G29" s="77" t="str">
        <f>VLOOKUP($M$2,NLĐ!$A$3:$CC$410,35,0)</f>
        <v>19/04/2025</v>
      </c>
      <c r="H29" s="77"/>
      <c r="I29" s="62"/>
      <c r="K29" s="62"/>
    </row>
    <row r="30" s="55" customFormat="1" ht="30.75" customHeight="1" spans="1:11">
      <c r="A30" s="83" t="str">
        <f>"Phụ lục này là bộ phận của Hợp đồng thử việc số "&amp;VLOOKUP($M$2,NLĐ!$A$3:$CC$410,24,0)&amp;" có giá trị pháp lý như Hợp đồng thử việc ký trước đó, và làm cơ sở để giải quyết khi có tranh chấp lao động xảy ra. "</f>
        <v>Phụ lục này là bộ phận của Hợp đồng thử việc số 01_HDTV/ABC/2025 có giá trị pháp lý như Hợp đồng thử việc ký trước đó, và làm cơ sở để giải quyết khi có tranh chấp lao động xảy ra. </v>
      </c>
      <c r="B30" s="83"/>
      <c r="C30" s="83"/>
      <c r="D30" s="83"/>
      <c r="E30" s="83"/>
      <c r="F30" s="83"/>
      <c r="G30" s="83"/>
      <c r="H30" s="83"/>
      <c r="I30" s="83"/>
      <c r="J30" s="83"/>
      <c r="K30" s="83"/>
    </row>
    <row r="31" spans="1:11">
      <c r="A31" s="51" t="s">
        <v>202</v>
      </c>
      <c r="B31" s="51"/>
      <c r="C31" s="51"/>
      <c r="D31" s="51"/>
      <c r="E31" s="51"/>
      <c r="F31" s="51"/>
      <c r="G31" s="51"/>
      <c r="H31" s="51" t="s">
        <v>203</v>
      </c>
      <c r="I31" s="51"/>
      <c r="J31" s="51"/>
      <c r="K31" s="51"/>
    </row>
    <row r="32" ht="134.25" customHeight="1" spans="1:11">
      <c r="A32" s="52" t="str">
        <f>VLOOKUP($M$2,NLĐ!$A$3:$CC$411,2,0)</f>
        <v>Nguyễn Văn B</v>
      </c>
      <c r="B32" s="52"/>
      <c r="C32" s="52"/>
      <c r="D32" s="52"/>
      <c r="E32" s="52"/>
      <c r="F32" s="52"/>
      <c r="G32" s="52"/>
      <c r="H32" s="52" t="str">
        <f>VLOOKUP($M$1,'CTY-NCC'!$A$3:$R$494,4,0)</f>
        <v>NGUYỄN VĂN A</v>
      </c>
      <c r="I32" s="52"/>
      <c r="J32" s="52"/>
      <c r="K32" s="52"/>
    </row>
  </sheetData>
  <mergeCells count="23">
    <mergeCell ref="A1:G1"/>
    <mergeCell ref="H1:K1"/>
    <mergeCell ref="A2:G2"/>
    <mergeCell ref="H2:K2"/>
    <mergeCell ref="A4:K4"/>
    <mergeCell ref="A5:K5"/>
    <mergeCell ref="A6:K6"/>
    <mergeCell ref="A7:K7"/>
    <mergeCell ref="B12:G12"/>
    <mergeCell ref="B17:C17"/>
    <mergeCell ref="A22:K22"/>
    <mergeCell ref="C24:D24"/>
    <mergeCell ref="A25:B25"/>
    <mergeCell ref="C25:D25"/>
    <mergeCell ref="A26:G26"/>
    <mergeCell ref="H26:J26"/>
    <mergeCell ref="D29:E29"/>
    <mergeCell ref="G29:H29"/>
    <mergeCell ref="A30:K30"/>
    <mergeCell ref="A31:G31"/>
    <mergeCell ref="H31:K31"/>
    <mergeCell ref="A32:G32"/>
    <mergeCell ref="H32:K32"/>
  </mergeCells>
  <pageMargins left="0.68" right="0.393700787401575" top="0.61" bottom="0.31" header="0" footer="0"/>
  <pageSetup paperSize="9" scale="83" orientation="portrait"/>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3"/>
  <sheetViews>
    <sheetView view="pageBreakPreview" zoomScaleNormal="100" topLeftCell="A33" workbookViewId="0">
      <selection activeCell="A42" sqref="$A42:$XFD52"/>
    </sheetView>
  </sheetViews>
  <sheetFormatPr defaultColWidth="9" defaultRowHeight="13.8"/>
  <cols>
    <col min="1" max="1" width="13.287037037037" style="55" customWidth="1"/>
    <col min="2" max="2" width="6.71296296296296" style="55" customWidth="1"/>
    <col min="3" max="3" width="4.85185185185185" style="55" customWidth="1"/>
    <col min="4" max="4" width="12.4444444444444" style="55" customWidth="1"/>
    <col min="5" max="5" width="6.42592592592593" style="55" customWidth="1"/>
    <col min="6" max="6" width="4.33333333333333" style="55" customWidth="1"/>
    <col min="7" max="7" width="11" style="55" customWidth="1"/>
    <col min="8" max="8" width="4" style="56" customWidth="1"/>
    <col min="9" max="9" width="9.42592592592593" style="56" customWidth="1"/>
    <col min="10" max="10" width="10.4259259259259" style="55" customWidth="1"/>
    <col min="11" max="11" width="34.1388888888889" style="55" customWidth="1"/>
    <col min="12" max="16384" width="9" style="55"/>
  </cols>
  <sheetData>
    <row r="1" spans="1:14">
      <c r="A1" s="58" t="str">
        <f>VLOOKUP($M$1,'CTY-NCC'!$A$3:$R$494,2,0)</f>
        <v>CÔNG TY CỔ PHẦN THƯƠNG MẠI ABC</v>
      </c>
      <c r="B1" s="58"/>
      <c r="C1" s="58"/>
      <c r="D1" s="58"/>
      <c r="E1" s="58"/>
      <c r="F1" s="58"/>
      <c r="G1" s="58"/>
      <c r="H1" s="58" t="s">
        <v>118</v>
      </c>
      <c r="I1" s="58"/>
      <c r="J1" s="58"/>
      <c r="K1" s="58"/>
      <c r="M1" s="55">
        <v>1</v>
      </c>
      <c r="N1" s="55" t="s">
        <v>119</v>
      </c>
    </row>
    <row r="2" spans="1:14">
      <c r="A2" s="58" t="str">
        <f>VLOOKUP($M$2,NLĐ!$A$3:$CC$410,39,0)</f>
        <v>01_HDLD/ABC/2025</v>
      </c>
      <c r="B2" s="58"/>
      <c r="C2" s="58"/>
      <c r="D2" s="58"/>
      <c r="E2" s="58"/>
      <c r="F2" s="58"/>
      <c r="G2" s="58"/>
      <c r="H2" s="58" t="s">
        <v>120</v>
      </c>
      <c r="I2" s="58"/>
      <c r="J2" s="58"/>
      <c r="K2" s="58"/>
      <c r="M2" s="55">
        <v>2</v>
      </c>
      <c r="N2" s="55" t="s">
        <v>121</v>
      </c>
    </row>
    <row r="3" spans="1:11">
      <c r="A3" s="40"/>
      <c r="B3" s="40"/>
      <c r="C3" s="40"/>
      <c r="D3" s="40"/>
      <c r="E3" s="40"/>
      <c r="F3" s="40"/>
      <c r="G3" s="40"/>
      <c r="H3" s="84"/>
      <c r="I3" s="84"/>
      <c r="J3" s="40"/>
      <c r="K3" s="40"/>
    </row>
    <row r="4" ht="30.75" customHeight="1" spans="1:11">
      <c r="A4" s="8" t="s">
        <v>244</v>
      </c>
      <c r="B4" s="8"/>
      <c r="C4" s="8"/>
      <c r="D4" s="8"/>
      <c r="E4" s="8"/>
      <c r="F4" s="8"/>
      <c r="G4" s="8"/>
      <c r="H4" s="8"/>
      <c r="I4" s="8"/>
      <c r="J4" s="8"/>
      <c r="K4" s="8"/>
    </row>
    <row r="5" ht="3.75" customHeight="1" spans="1:11">
      <c r="A5" s="40"/>
      <c r="B5" s="40"/>
      <c r="C5" s="40"/>
      <c r="D5" s="40"/>
      <c r="E5" s="40"/>
      <c r="F5" s="40"/>
      <c r="G5" s="85"/>
      <c r="H5" s="86"/>
      <c r="I5" s="86"/>
      <c r="J5" s="89"/>
      <c r="K5" s="16"/>
    </row>
    <row r="6" ht="23.25" customHeight="1" spans="1:11">
      <c r="A6" s="427" t="s">
        <v>122</v>
      </c>
      <c r="B6" s="60"/>
      <c r="C6" s="60"/>
      <c r="D6" s="60"/>
      <c r="E6" s="60"/>
      <c r="F6" s="60"/>
      <c r="G6" s="60"/>
      <c r="H6" s="60"/>
      <c r="I6" s="60"/>
      <c r="J6" s="60"/>
      <c r="K6" s="60"/>
    </row>
    <row r="7" ht="23.25" customHeight="1" spans="1:11">
      <c r="A7" s="433" t="s">
        <v>123</v>
      </c>
      <c r="B7" s="14"/>
      <c r="C7" s="14"/>
      <c r="D7" s="14"/>
      <c r="E7" s="14"/>
      <c r="F7" s="14"/>
      <c r="G7" s="14"/>
      <c r="H7" s="14"/>
      <c r="I7" s="14"/>
      <c r="J7" s="14"/>
      <c r="K7" s="14"/>
    </row>
    <row r="8" ht="20.25" customHeight="1" spans="1:11">
      <c r="A8" s="15" t="str">
        <f>"Hôm nay, "&amp;VLOOKUP($M$2,NLĐ!$A$3:$CC$411,41,0)&amp;", tại văn phòng Công ty Cổ phần Thương Mại ABC. Chúng tôi gồm:"</f>
        <v>Hôm nay, 20/04/2025, tại văn phòng Công ty Cổ phần Thương Mại ABC. Chúng tôi gồm:</v>
      </c>
      <c r="B8" s="15"/>
      <c r="C8" s="15"/>
      <c r="D8" s="15"/>
      <c r="E8" s="15"/>
      <c r="F8" s="15"/>
      <c r="G8" s="15"/>
      <c r="H8" s="15"/>
      <c r="I8" s="15"/>
      <c r="J8" s="15"/>
      <c r="K8" s="15"/>
    </row>
    <row r="9" s="1" customFormat="1" ht="21" customHeight="1" spans="1:11">
      <c r="A9" s="17" t="s">
        <v>124</v>
      </c>
      <c r="B9" s="18"/>
      <c r="C9" s="18"/>
      <c r="D9" s="18"/>
      <c r="E9" s="18"/>
      <c r="F9" s="19" t="str">
        <f>VLOOKUP($M$1,'CTY-NCC'!$A$3:$T$3,2,0)</f>
        <v>CÔNG TY CỔ PHẦN THƯƠNG MẠI ABC</v>
      </c>
      <c r="G9" s="18"/>
      <c r="H9" s="18"/>
      <c r="I9" s="18"/>
      <c r="J9" s="18"/>
      <c r="K9" s="18"/>
    </row>
    <row r="10" s="2" customFormat="1" ht="19.5" customHeight="1" spans="1:11">
      <c r="A10" s="20" t="s">
        <v>125</v>
      </c>
      <c r="B10" s="21" t="str">
        <f>VLOOKUP($M$1,'CTY-NCC'!$A$3:$T$3,5,0)</f>
        <v>15 Lý Thường Kiệt, Phường 10, Quận 10, TP. HCM.</v>
      </c>
      <c r="C10" s="6"/>
      <c r="D10" s="6"/>
      <c r="E10" s="6"/>
      <c r="F10" s="6"/>
      <c r="G10" s="6"/>
      <c r="H10" s="7"/>
      <c r="I10" s="7"/>
      <c r="J10" s="6"/>
      <c r="K10" s="6"/>
    </row>
    <row r="11" s="2" customFormat="1" ht="19.5" customHeight="1" spans="1:11">
      <c r="A11" s="20" t="s">
        <v>126</v>
      </c>
      <c r="B11" s="429" t="str">
        <f>VLOOKUP($M$1,'CTY-NCC'!$A$3:$T$3,6,0)</f>
        <v>031100000</v>
      </c>
      <c r="C11" s="6"/>
      <c r="D11" s="6"/>
      <c r="E11" s="6"/>
      <c r="F11" s="6"/>
      <c r="G11" s="6"/>
      <c r="H11" s="7"/>
      <c r="I11" s="7"/>
      <c r="J11" s="6"/>
      <c r="K11" s="6"/>
    </row>
    <row r="12" s="2" customFormat="1" ht="19.5" customHeight="1" spans="1:16">
      <c r="A12" s="20" t="s">
        <v>127</v>
      </c>
      <c r="B12" s="22" t="s">
        <v>22</v>
      </c>
      <c r="C12" s="22"/>
      <c r="D12" s="22"/>
      <c r="E12" s="22"/>
      <c r="F12" s="22"/>
      <c r="G12" s="22"/>
      <c r="H12" s="7"/>
      <c r="I12" s="7"/>
      <c r="J12" s="20" t="s">
        <v>128</v>
      </c>
      <c r="K12" s="6"/>
      <c r="P12" s="37" t="s">
        <v>129</v>
      </c>
    </row>
    <row r="13" s="2" customFormat="1" ht="19.5" customHeight="1" spans="1:11">
      <c r="A13" s="20" t="s">
        <v>130</v>
      </c>
      <c r="B13" s="429" t="str">
        <f>VLOOKUP($M$1,'CTY-NCC'!$A$3:$T$3,7,0)</f>
        <v>Giám Đốc</v>
      </c>
      <c r="C13" s="6"/>
      <c r="D13" s="6"/>
      <c r="E13" s="6"/>
      <c r="F13" s="6"/>
      <c r="G13" s="6"/>
      <c r="H13" s="7"/>
      <c r="I13" s="7"/>
      <c r="J13" s="6"/>
      <c r="K13" s="6"/>
    </row>
    <row r="14" s="2" customFormat="1" ht="15" customHeight="1" spans="1:11">
      <c r="A14" s="23" t="s">
        <v>131</v>
      </c>
      <c r="B14" s="6"/>
      <c r="C14" s="6"/>
      <c r="D14" s="6"/>
      <c r="E14" s="6"/>
      <c r="F14" s="6"/>
      <c r="G14" s="6"/>
      <c r="H14" s="7"/>
      <c r="I14" s="7"/>
      <c r="J14" s="6"/>
      <c r="K14" s="6"/>
    </row>
    <row r="15" s="2" customFormat="1" ht="12.75" customHeight="1" spans="1:11">
      <c r="A15" s="6"/>
      <c r="B15" s="6"/>
      <c r="C15" s="6"/>
      <c r="D15" s="6"/>
      <c r="E15" s="6"/>
      <c r="F15" s="6"/>
      <c r="G15" s="6"/>
      <c r="H15" s="7"/>
      <c r="I15" s="7"/>
      <c r="J15" s="6"/>
      <c r="K15" s="6"/>
    </row>
    <row r="16" s="2" customFormat="1" ht="19.5" customHeight="1" spans="1:12">
      <c r="A16" s="24" t="s">
        <v>132</v>
      </c>
      <c r="B16" s="20"/>
      <c r="C16" s="6"/>
      <c r="D16" s="25"/>
      <c r="E16" s="25" t="str">
        <f>VLOOKUP($M$2,NLĐ!$A$3:$CC$411,2,0)</f>
        <v>Nguyễn Văn B</v>
      </c>
      <c r="F16" s="25"/>
      <c r="G16" s="25"/>
      <c r="H16" s="25"/>
      <c r="I16" s="25"/>
      <c r="J16" s="38" t="s">
        <v>128</v>
      </c>
      <c r="K16" s="38"/>
      <c r="L16" s="39"/>
    </row>
    <row r="17" s="2" customFormat="1" ht="19.5" customHeight="1" spans="1:11">
      <c r="A17" s="20" t="s">
        <v>134</v>
      </c>
      <c r="B17" s="15">
        <f>VLOOKUP($M$2,NLĐ!$A$3:$CC$411,6,0)</f>
        <v>33153</v>
      </c>
      <c r="C17" s="15"/>
      <c r="D17" s="26"/>
      <c r="E17" s="27" t="s">
        <v>135</v>
      </c>
      <c r="F17" s="27" t="str">
        <f>VLOOKUP($M$2,NLĐ!$A$3:$CC$411,18,0)</f>
        <v>Tỉnh C</v>
      </c>
      <c r="G17" s="27"/>
      <c r="H17" s="7"/>
      <c r="I17" s="7"/>
      <c r="J17" s="6"/>
      <c r="K17" s="6"/>
    </row>
    <row r="18" s="2" customFormat="1" ht="19.5" customHeight="1" spans="1:11">
      <c r="A18" s="20" t="s">
        <v>136</v>
      </c>
      <c r="B18" s="20"/>
      <c r="C18" s="6" t="str">
        <f>VLOOKUP($M$2,NLĐ!$A$3:$CC$411,15,0)</f>
        <v>Thôn A, Huyện B, Tỉnh C</v>
      </c>
      <c r="D18" s="6"/>
      <c r="E18" s="6"/>
      <c r="F18" s="6"/>
      <c r="G18" s="6"/>
      <c r="H18" s="6"/>
      <c r="I18" s="6"/>
      <c r="J18" s="6"/>
      <c r="K18" s="6"/>
    </row>
    <row r="19" s="2" customFormat="1" ht="19.5" customHeight="1" spans="1:11">
      <c r="A19" s="20" t="s">
        <v>137</v>
      </c>
      <c r="B19" s="6"/>
      <c r="C19" s="437" t="str">
        <f>VLOOKUP($M$2,NLĐ!$A$3:$CC$410,10,0)</f>
        <v>05200000000</v>
      </c>
      <c r="D19" s="27"/>
      <c r="E19" s="6" t="s">
        <v>138</v>
      </c>
      <c r="F19" s="6"/>
      <c r="G19" s="15" t="str">
        <f>VLOOKUP($M$2,NLĐ!$A$3:$CC$410,11,0)</f>
        <v>21/2/2024</v>
      </c>
      <c r="H19" s="7" t="s">
        <v>139</v>
      </c>
      <c r="I19" s="6" t="str">
        <f>VLOOKUP($M$2,NLĐ!$A$3:$CC$410,12,0)</f>
        <v>Cục trưởng Cục CS Về QLHC TTXH</v>
      </c>
      <c r="J19" s="6"/>
      <c r="K19" s="6"/>
    </row>
    <row r="20" s="2" customFormat="1" spans="1:11">
      <c r="A20" s="23" t="s">
        <v>140</v>
      </c>
      <c r="B20" s="6"/>
      <c r="C20" s="6"/>
      <c r="D20" s="6"/>
      <c r="E20" s="6"/>
      <c r="F20" s="6"/>
      <c r="G20" s="6"/>
      <c r="H20" s="7"/>
      <c r="I20" s="7"/>
      <c r="J20" s="6"/>
      <c r="K20" s="6"/>
    </row>
    <row r="21" s="2" customFormat="1" spans="1:11">
      <c r="A21" s="23"/>
      <c r="B21" s="6"/>
      <c r="C21" s="6"/>
      <c r="D21" s="6"/>
      <c r="E21" s="6"/>
      <c r="F21" s="6"/>
      <c r="G21" s="6"/>
      <c r="H21" s="7"/>
      <c r="I21" s="7"/>
      <c r="J21" s="6"/>
      <c r="K21" s="6"/>
    </row>
    <row r="22" s="2" customFormat="1" spans="1:11">
      <c r="A22" s="62" t="s">
        <v>245</v>
      </c>
      <c r="B22" s="6"/>
      <c r="C22" s="6"/>
      <c r="D22" s="6"/>
      <c r="E22" s="6"/>
      <c r="F22" s="6"/>
      <c r="G22" s="6"/>
      <c r="H22" s="7"/>
      <c r="I22" s="7"/>
      <c r="J22" s="6"/>
      <c r="K22" s="6"/>
    </row>
    <row r="23" s="2" customFormat="1" spans="1:11">
      <c r="A23" s="24" t="s">
        <v>142</v>
      </c>
      <c r="B23" s="6"/>
      <c r="C23" s="6"/>
      <c r="D23" s="6"/>
      <c r="E23" s="6"/>
      <c r="F23" s="6"/>
      <c r="G23" s="6"/>
      <c r="H23" s="7"/>
      <c r="I23" s="7"/>
      <c r="J23" s="6"/>
      <c r="K23" s="6"/>
    </row>
    <row r="24" s="2" customFormat="1" ht="19.5" customHeight="1" spans="1:11">
      <c r="A24" s="6" t="s">
        <v>143</v>
      </c>
      <c r="B24" s="6"/>
      <c r="C24" s="6"/>
      <c r="D24" s="6" t="str">
        <f>VLOOKUP($M$2,NLĐ!$A$3:$CC$410,40,0)</f>
        <v>Hợp đồng  xác định thời hạn.</v>
      </c>
      <c r="E24" s="6"/>
      <c r="F24" s="6"/>
      <c r="G24" s="6"/>
      <c r="H24" s="7"/>
      <c r="I24" s="7"/>
      <c r="J24" s="6"/>
      <c r="K24" s="6"/>
    </row>
    <row r="25" s="2" customFormat="1" ht="19.5" customHeight="1" spans="1:11">
      <c r="A25" s="6" t="s">
        <v>144</v>
      </c>
      <c r="B25" s="15" t="str">
        <f>VLOOKUP($M$2,NLĐ!$A$3:$CC$410,42,0)</f>
        <v>20/04/2025</v>
      </c>
      <c r="C25" s="15"/>
      <c r="D25" s="6" t="s">
        <v>145</v>
      </c>
      <c r="E25" s="6"/>
      <c r="F25" s="15" t="str">
        <f>VLOOKUP($M$2,NLĐ!$A$3:$CC$410,43,0)</f>
        <v>19/04/2026</v>
      </c>
      <c r="G25" s="15"/>
      <c r="H25" s="7"/>
      <c r="I25" s="7"/>
      <c r="J25" s="6"/>
      <c r="K25" s="6"/>
    </row>
    <row r="26" s="2" customFormat="1" ht="19.5" customHeight="1" spans="1:11">
      <c r="A26" s="87" t="str">
        <f>"3. Địa điểm làm việc: "&amp;VLOOKUP($M$2,NLĐ!$A$3:$CC$410,23,0)&amp;" hoặc theo sự điều động của Công ty."</f>
        <v>3. Địa điểm làm việc: 15 Lý Thường Kiệt, Phường 10, Quận 10, TP. HCM. hoặc theo sự điều động của Công ty.</v>
      </c>
      <c r="B26" s="87"/>
      <c r="C26" s="87"/>
      <c r="D26" s="87"/>
      <c r="E26" s="87"/>
      <c r="F26" s="87"/>
      <c r="G26" s="87"/>
      <c r="H26" s="87"/>
      <c r="I26" s="87"/>
      <c r="J26" s="87"/>
      <c r="K26" s="87"/>
    </row>
    <row r="27" s="2" customFormat="1" ht="19.5" customHeight="1" spans="1:11">
      <c r="A27" s="6" t="s">
        <v>146</v>
      </c>
      <c r="B27" s="6" t="str">
        <f>VLOOKUP($M$2,NLĐ!$A$3:$CC$410,5,0)</f>
        <v>Nhân viên Hành chính - Nhân sự</v>
      </c>
      <c r="C27" s="6"/>
      <c r="D27" s="6"/>
      <c r="E27" s="6"/>
      <c r="F27" s="6"/>
      <c r="G27" s="6"/>
      <c r="H27" s="7"/>
      <c r="I27" s="7"/>
      <c r="J27" s="6"/>
      <c r="K27" s="6"/>
    </row>
    <row r="28" s="2" customFormat="1" ht="19.5" customHeight="1" spans="1:11">
      <c r="A28" s="6" t="s">
        <v>147</v>
      </c>
      <c r="B28" s="6"/>
      <c r="C28" s="6"/>
      <c r="D28" s="6"/>
      <c r="E28" s="6"/>
      <c r="F28" s="6"/>
      <c r="G28" s="6"/>
      <c r="H28" s="7"/>
      <c r="I28" s="7"/>
      <c r="J28" s="6"/>
      <c r="K28" s="21"/>
    </row>
    <row r="29" s="2" customFormat="1" ht="29.25" customHeight="1" spans="1:11">
      <c r="A29" s="438" t="s">
        <v>148</v>
      </c>
      <c r="B29" s="63"/>
      <c r="C29" s="63"/>
      <c r="D29" s="63"/>
      <c r="E29" s="63"/>
      <c r="F29" s="63"/>
      <c r="G29" s="63"/>
      <c r="H29" s="63"/>
      <c r="I29" s="63"/>
      <c r="J29" s="63"/>
      <c r="K29" s="63"/>
    </row>
    <row r="30" s="2" customFormat="1" ht="31.5" customHeight="1" spans="1:11">
      <c r="A30" s="438" t="s">
        <v>149</v>
      </c>
      <c r="B30" s="63"/>
      <c r="C30" s="63"/>
      <c r="D30" s="63"/>
      <c r="E30" s="63"/>
      <c r="F30" s="63"/>
      <c r="G30" s="63"/>
      <c r="H30" s="63"/>
      <c r="I30" s="63"/>
      <c r="J30" s="63"/>
      <c r="K30" s="63"/>
    </row>
    <row r="31" s="2" customFormat="1" ht="36" customHeight="1" spans="1:17">
      <c r="A31" s="438" t="s">
        <v>150</v>
      </c>
      <c r="B31" s="63"/>
      <c r="C31" s="63"/>
      <c r="D31" s="63"/>
      <c r="E31" s="63"/>
      <c r="F31" s="63"/>
      <c r="G31" s="63"/>
      <c r="H31" s="63"/>
      <c r="I31" s="63"/>
      <c r="J31" s="63"/>
      <c r="K31" s="63"/>
      <c r="L31" s="75"/>
      <c r="M31" s="75"/>
      <c r="N31" s="75"/>
      <c r="O31" s="75"/>
      <c r="P31" s="75"/>
      <c r="Q31" s="75"/>
    </row>
    <row r="32" s="2" customFormat="1" ht="19.5" customHeight="1" spans="1:11">
      <c r="A32" s="24" t="s">
        <v>151</v>
      </c>
      <c r="B32" s="24"/>
      <c r="C32" s="6"/>
      <c r="D32" s="6"/>
      <c r="E32" s="6"/>
      <c r="F32" s="6"/>
      <c r="G32" s="6"/>
      <c r="H32" s="7"/>
      <c r="I32" s="7"/>
      <c r="J32" s="6"/>
      <c r="K32" s="6"/>
    </row>
    <row r="33" s="1" customFormat="1" ht="19.5" customHeight="1" spans="1:11">
      <c r="A33" s="64" t="s">
        <v>152</v>
      </c>
      <c r="B33" s="21"/>
      <c r="C33" s="21"/>
      <c r="D33" s="21"/>
      <c r="E33" s="21"/>
      <c r="F33" s="21"/>
      <c r="G33" s="21"/>
      <c r="H33" s="65"/>
      <c r="I33" s="65"/>
      <c r="J33" s="21"/>
      <c r="K33" s="21"/>
    </row>
    <row r="34" s="1" customFormat="1" ht="19.5" customHeight="1" spans="1:11">
      <c r="A34" s="21" t="s">
        <v>153</v>
      </c>
      <c r="B34" s="21" t="str">
        <f>VLOOKUP($M$2,NLĐ!$A$3:$CC$410,22,0)</f>
        <v>8 giờ/ ngày</v>
      </c>
      <c r="C34" s="21"/>
      <c r="D34" s="21"/>
      <c r="E34" s="21"/>
      <c r="F34" s="21"/>
      <c r="G34" s="21"/>
      <c r="H34" s="65"/>
      <c r="I34" s="65"/>
      <c r="J34" s="21"/>
      <c r="K34" s="21"/>
    </row>
    <row r="35" s="1" customFormat="1" ht="19.5" customHeight="1" spans="1:11">
      <c r="A35" s="21" t="s">
        <v>154</v>
      </c>
      <c r="B35" s="21"/>
      <c r="C35" s="21"/>
      <c r="D35" s="21"/>
      <c r="E35" s="21"/>
      <c r="F35" s="21"/>
      <c r="G35" s="21"/>
      <c r="H35" s="65"/>
      <c r="I35" s="65"/>
      <c r="J35" s="21"/>
      <c r="K35" s="21"/>
    </row>
    <row r="36" s="1" customFormat="1" ht="19.5" customHeight="1" spans="1:11">
      <c r="A36" s="64" t="s">
        <v>155</v>
      </c>
      <c r="B36" s="21"/>
      <c r="C36" s="21"/>
      <c r="D36" s="21"/>
      <c r="E36" s="21"/>
      <c r="F36" s="21"/>
      <c r="G36" s="21"/>
      <c r="H36" s="65"/>
      <c r="I36" s="65"/>
      <c r="J36" s="21"/>
      <c r="K36" s="21"/>
    </row>
    <row r="37" s="1" customFormat="1" ht="19.5" customHeight="1" spans="1:11">
      <c r="A37" s="21" t="s">
        <v>156</v>
      </c>
      <c r="B37" s="21"/>
      <c r="C37" s="21"/>
      <c r="D37" s="21"/>
      <c r="E37" s="21"/>
      <c r="F37" s="21"/>
      <c r="G37" s="21"/>
      <c r="H37" s="65"/>
      <c r="I37" s="65"/>
      <c r="J37" s="21"/>
      <c r="K37" s="21"/>
    </row>
    <row r="38" s="1" customFormat="1" ht="19.5" customHeight="1" spans="1:11">
      <c r="A38" s="21" t="s">
        <v>157</v>
      </c>
      <c r="B38" s="21"/>
      <c r="C38" s="21"/>
      <c r="D38" s="21"/>
      <c r="E38" s="21"/>
      <c r="F38" s="21"/>
      <c r="G38" s="21"/>
      <c r="H38" s="65"/>
      <c r="I38" s="65"/>
      <c r="J38" s="21"/>
      <c r="K38" s="21"/>
    </row>
    <row r="39" s="1" customFormat="1" ht="19.5" customHeight="1" spans="1:11">
      <c r="A39" s="64" t="s">
        <v>158</v>
      </c>
      <c r="B39" s="21"/>
      <c r="C39" s="21"/>
      <c r="D39" s="21"/>
      <c r="E39" s="21"/>
      <c r="F39" s="21"/>
      <c r="G39" s="21"/>
      <c r="H39" s="65"/>
      <c r="I39" s="65"/>
      <c r="J39" s="21"/>
      <c r="K39" s="21"/>
    </row>
    <row r="40" s="2" customFormat="1" ht="19.5" customHeight="1" spans="1:11">
      <c r="A40" s="24" t="s">
        <v>159</v>
      </c>
      <c r="B40" s="24"/>
      <c r="C40" s="6"/>
      <c r="D40" s="6"/>
      <c r="E40" s="6"/>
      <c r="F40" s="6"/>
      <c r="G40" s="6"/>
      <c r="H40" s="7"/>
      <c r="I40" s="7"/>
      <c r="J40" s="6"/>
      <c r="K40" s="6"/>
    </row>
    <row r="41" s="2" customFormat="1" ht="19.5" customHeight="1" spans="1:11">
      <c r="A41" s="24" t="s">
        <v>246</v>
      </c>
      <c r="B41" s="24"/>
      <c r="C41" s="6"/>
      <c r="D41" s="6"/>
      <c r="E41" s="6"/>
      <c r="F41" s="6"/>
      <c r="G41" s="6"/>
      <c r="H41" s="7"/>
      <c r="I41" s="7"/>
      <c r="J41" s="6"/>
      <c r="K41" s="6"/>
    </row>
    <row r="42" s="1" customFormat="1" ht="19.5" customHeight="1" spans="1:11">
      <c r="A42" s="64" t="s">
        <v>161</v>
      </c>
      <c r="B42" s="21"/>
      <c r="C42" s="21"/>
      <c r="D42" s="21"/>
      <c r="E42" s="66">
        <f>VLOOKUP($M$2,NLĐ!$A$3:$CC$410,44,0)</f>
        <v>12000000</v>
      </c>
      <c r="F42" s="66"/>
      <c r="G42" s="67" t="s">
        <v>162</v>
      </c>
      <c r="H42" s="65"/>
      <c r="I42" s="65"/>
      <c r="J42" s="21"/>
      <c r="K42" s="21"/>
    </row>
    <row r="43" s="1" customFormat="1" ht="19.5" customHeight="1" spans="1:11">
      <c r="A43" s="64" t="s">
        <v>163</v>
      </c>
      <c r="B43" s="21"/>
      <c r="C43" s="21"/>
      <c r="D43" s="21"/>
      <c r="E43" s="66">
        <f>VLOOKUP($M$2,NLĐ!$A$3:$CC$410,45,0)</f>
        <v>5000000</v>
      </c>
      <c r="F43" s="66"/>
      <c r="G43" s="67" t="s">
        <v>162</v>
      </c>
      <c r="H43" s="65"/>
      <c r="I43" s="65"/>
      <c r="J43" s="21"/>
      <c r="K43" s="21"/>
    </row>
    <row r="44" s="1" customFormat="1" ht="19.5" customHeight="1" spans="1:11">
      <c r="A44" s="64" t="s">
        <v>164</v>
      </c>
      <c r="B44" s="21"/>
      <c r="C44" s="21"/>
      <c r="D44" s="21"/>
      <c r="E44" s="21"/>
      <c r="F44" s="21"/>
      <c r="G44" s="21"/>
      <c r="H44" s="65"/>
      <c r="I44" s="65"/>
      <c r="J44" s="21"/>
      <c r="K44" s="21"/>
    </row>
    <row r="45" s="1" customFormat="1" ht="19.5" customHeight="1" spans="1:11">
      <c r="A45" s="64" t="s">
        <v>165</v>
      </c>
      <c r="B45" s="21"/>
      <c r="C45" s="21"/>
      <c r="D45" s="21"/>
      <c r="E45" s="21"/>
      <c r="F45" s="21"/>
      <c r="G45" s="21"/>
      <c r="H45" s="65"/>
      <c r="I45" s="65"/>
      <c r="J45" s="21"/>
      <c r="K45" s="21"/>
    </row>
    <row r="46" s="1" customFormat="1" ht="19.5" customHeight="1" spans="1:11">
      <c r="A46" s="64" t="s">
        <v>166</v>
      </c>
      <c r="B46" s="21"/>
      <c r="C46" s="21"/>
      <c r="D46" s="21"/>
      <c r="E46" s="21"/>
      <c r="F46" s="21"/>
      <c r="G46" s="21"/>
      <c r="H46" s="65"/>
      <c r="I46" s="65"/>
      <c r="J46" s="21"/>
      <c r="K46" s="21"/>
    </row>
    <row r="47" s="1" customFormat="1" ht="19.5" customHeight="1" spans="1:11">
      <c r="A47" s="64" t="s">
        <v>167</v>
      </c>
      <c r="B47" s="21"/>
      <c r="C47" s="21"/>
      <c r="D47" s="21"/>
      <c r="E47" s="21"/>
      <c r="F47" s="21"/>
      <c r="G47" s="21"/>
      <c r="H47" s="65"/>
      <c r="I47" s="65"/>
      <c r="J47" s="21"/>
      <c r="K47" s="21"/>
    </row>
    <row r="48" s="1" customFormat="1" ht="19.5" customHeight="1" spans="1:11">
      <c r="A48" s="64" t="s">
        <v>168</v>
      </c>
      <c r="B48" s="21"/>
      <c r="C48" s="21"/>
      <c r="D48" s="21"/>
      <c r="E48" s="21"/>
      <c r="F48" s="21"/>
      <c r="G48" s="21"/>
      <c r="H48" s="65"/>
      <c r="I48" s="65"/>
      <c r="J48" s="21"/>
      <c r="K48" s="21"/>
    </row>
    <row r="49" s="1" customFormat="1" ht="19.5" customHeight="1" spans="1:11">
      <c r="A49" s="64" t="s">
        <v>169</v>
      </c>
      <c r="B49" s="21"/>
      <c r="C49" s="21"/>
      <c r="D49" s="21"/>
      <c r="E49" s="21"/>
      <c r="F49" s="21"/>
      <c r="G49" s="21"/>
      <c r="H49" s="65"/>
      <c r="I49" s="65"/>
      <c r="J49" s="21"/>
      <c r="K49" s="21"/>
    </row>
    <row r="50" s="1" customFormat="1" ht="19.5" customHeight="1" spans="1:11">
      <c r="A50" s="64" t="s">
        <v>170</v>
      </c>
      <c r="B50" s="21"/>
      <c r="C50" s="21"/>
      <c r="D50" s="21"/>
      <c r="E50" s="21"/>
      <c r="F50" s="21"/>
      <c r="G50" s="21"/>
      <c r="H50" s="65"/>
      <c r="I50" s="65"/>
      <c r="J50" s="21"/>
      <c r="K50" s="21"/>
    </row>
    <row r="51" s="1" customFormat="1" ht="19.5" customHeight="1" spans="1:11">
      <c r="A51" s="64" t="s">
        <v>171</v>
      </c>
      <c r="B51" s="21"/>
      <c r="C51" s="21"/>
      <c r="D51" s="21"/>
      <c r="E51" s="21"/>
      <c r="F51" s="21"/>
      <c r="G51" s="21"/>
      <c r="H51" s="65"/>
      <c r="I51" s="65"/>
      <c r="J51" s="21"/>
      <c r="K51" s="21"/>
    </row>
    <row r="52" s="1" customFormat="1" ht="15" customHeight="1" spans="1:11">
      <c r="A52" s="68" t="s">
        <v>172</v>
      </c>
      <c r="B52" s="69"/>
      <c r="C52" s="69"/>
      <c r="D52" s="69"/>
      <c r="E52" s="69"/>
      <c r="F52" s="69"/>
      <c r="G52" s="69"/>
      <c r="H52" s="69"/>
      <c r="I52" s="69"/>
      <c r="J52" s="69"/>
      <c r="K52" s="69"/>
    </row>
    <row r="53" s="2" customFormat="1" ht="19.5" customHeight="1" spans="1:11">
      <c r="A53" s="70" t="s">
        <v>173</v>
      </c>
      <c r="B53" s="20"/>
      <c r="C53" s="6"/>
      <c r="D53" s="6"/>
      <c r="E53" s="6"/>
      <c r="F53" s="6"/>
      <c r="G53" s="6"/>
      <c r="H53" s="7"/>
      <c r="I53" s="7"/>
      <c r="J53" s="6"/>
      <c r="K53" s="6"/>
    </row>
    <row r="54" s="2" customFormat="1" ht="19.5" customHeight="1" spans="1:11">
      <c r="A54" s="439" t="s">
        <v>247</v>
      </c>
      <c r="B54" s="20"/>
      <c r="C54" s="6"/>
      <c r="D54" s="6"/>
      <c r="E54" s="6"/>
      <c r="F54" s="6"/>
      <c r="G54" s="6"/>
      <c r="H54" s="7"/>
      <c r="I54" s="7"/>
      <c r="J54" s="6"/>
      <c r="K54" s="6"/>
    </row>
    <row r="55" s="2" customFormat="1" ht="30.75" customHeight="1" spans="1:11">
      <c r="A55" s="440" t="s">
        <v>248</v>
      </c>
      <c r="B55" s="73"/>
      <c r="C55" s="73"/>
      <c r="D55" s="73"/>
      <c r="E55" s="73"/>
      <c r="F55" s="73"/>
      <c r="G55" s="73"/>
      <c r="H55" s="73"/>
      <c r="I55" s="73"/>
      <c r="J55" s="73"/>
      <c r="K55" s="73"/>
    </row>
    <row r="56" s="2" customFormat="1" ht="19.5" customHeight="1" spans="1:11">
      <c r="A56" s="24" t="s">
        <v>249</v>
      </c>
      <c r="B56" s="24"/>
      <c r="C56" s="6"/>
      <c r="D56" s="6"/>
      <c r="E56" s="6"/>
      <c r="F56" s="6"/>
      <c r="G56" s="6"/>
      <c r="H56" s="7"/>
      <c r="I56" s="7"/>
      <c r="J56" s="6"/>
      <c r="K56" s="6"/>
    </row>
    <row r="57" s="2" customFormat="1" ht="19.5" customHeight="1" spans="1:11">
      <c r="A57" s="20" t="s">
        <v>250</v>
      </c>
      <c r="B57" s="20"/>
      <c r="C57" s="6"/>
      <c r="D57" s="6"/>
      <c r="E57" s="6"/>
      <c r="F57" s="6"/>
      <c r="G57" s="6"/>
      <c r="H57" s="7"/>
      <c r="I57" s="7"/>
      <c r="J57" s="6"/>
      <c r="K57" s="6"/>
    </row>
    <row r="58" s="2" customFormat="1" ht="19.5" customHeight="1" spans="1:11">
      <c r="A58" s="20" t="s">
        <v>179</v>
      </c>
      <c r="B58" s="20"/>
      <c r="C58" s="6"/>
      <c r="D58" s="6"/>
      <c r="E58" s="6"/>
      <c r="F58" s="6"/>
      <c r="G58" s="6"/>
      <c r="H58" s="7"/>
      <c r="I58" s="7"/>
      <c r="J58" s="6"/>
      <c r="K58" s="6"/>
    </row>
    <row r="59" s="2" customFormat="1" ht="19.5" customHeight="1" spans="1:11">
      <c r="A59" s="20" t="s">
        <v>251</v>
      </c>
      <c r="B59" s="20"/>
      <c r="C59" s="6"/>
      <c r="D59" s="6"/>
      <c r="E59" s="6"/>
      <c r="F59" s="6"/>
      <c r="G59" s="6"/>
      <c r="H59" s="7"/>
      <c r="I59" s="7"/>
      <c r="J59" s="6"/>
      <c r="K59" s="6"/>
    </row>
    <row r="60" s="2" customFormat="1" ht="30.75" customHeight="1" spans="1:11">
      <c r="A60" s="88" t="s">
        <v>252</v>
      </c>
      <c r="B60" s="88"/>
      <c r="C60" s="88"/>
      <c r="D60" s="88"/>
      <c r="E60" s="88"/>
      <c r="F60" s="88"/>
      <c r="G60" s="88"/>
      <c r="H60" s="88"/>
      <c r="I60" s="88"/>
      <c r="J60" s="88"/>
      <c r="K60" s="88"/>
    </row>
    <row r="61" s="2" customFormat="1" ht="19.5" customHeight="1" spans="1:11">
      <c r="A61" s="24" t="s">
        <v>253</v>
      </c>
      <c r="B61" s="24"/>
      <c r="C61" s="6"/>
      <c r="D61" s="6"/>
      <c r="E61" s="6"/>
      <c r="F61" s="6"/>
      <c r="G61" s="6"/>
      <c r="H61" s="7"/>
      <c r="I61" s="7"/>
      <c r="J61" s="6"/>
      <c r="K61" s="6"/>
    </row>
    <row r="62" s="2" customFormat="1" ht="19.5" customHeight="1" spans="1:11">
      <c r="A62" s="24" t="s">
        <v>254</v>
      </c>
      <c r="B62" s="24"/>
      <c r="C62" s="6"/>
      <c r="D62" s="6"/>
      <c r="E62" s="6"/>
      <c r="F62" s="6"/>
      <c r="G62" s="6"/>
      <c r="H62" s="7"/>
      <c r="I62" s="7"/>
      <c r="J62" s="6"/>
      <c r="K62" s="6"/>
    </row>
    <row r="63" s="2" customFormat="1" ht="19.5" customHeight="1" spans="1:11">
      <c r="A63" s="20" t="s">
        <v>255</v>
      </c>
      <c r="B63" s="20"/>
      <c r="C63" s="6"/>
      <c r="D63" s="6"/>
      <c r="E63" s="6"/>
      <c r="F63" s="6"/>
      <c r="G63" s="6"/>
      <c r="H63" s="7"/>
      <c r="I63" s="7"/>
      <c r="J63" s="6"/>
      <c r="K63" s="6"/>
    </row>
    <row r="64" s="2" customFormat="1" ht="19.5" customHeight="1" spans="1:11">
      <c r="A64" s="20" t="s">
        <v>256</v>
      </c>
      <c r="B64" s="20"/>
      <c r="C64" s="6"/>
      <c r="D64" s="6"/>
      <c r="E64" s="6"/>
      <c r="F64" s="6"/>
      <c r="G64" s="6"/>
      <c r="H64" s="7"/>
      <c r="I64" s="7"/>
      <c r="J64" s="6"/>
      <c r="K64" s="6"/>
    </row>
    <row r="65" s="2" customFormat="1" ht="19.5" customHeight="1" spans="1:11">
      <c r="A65" s="20" t="s">
        <v>185</v>
      </c>
      <c r="B65" s="20"/>
      <c r="C65" s="6"/>
      <c r="D65" s="6"/>
      <c r="E65" s="6"/>
      <c r="F65" s="6"/>
      <c r="G65" s="6"/>
      <c r="H65" s="7"/>
      <c r="I65" s="7"/>
      <c r="J65" s="6"/>
      <c r="K65" s="6"/>
    </row>
    <row r="66" s="2" customFormat="1" ht="19.5" customHeight="1" spans="1:11">
      <c r="A66" s="24" t="s">
        <v>257</v>
      </c>
      <c r="B66" s="24"/>
      <c r="C66" s="6"/>
      <c r="D66" s="6"/>
      <c r="E66" s="6"/>
      <c r="F66" s="6"/>
      <c r="G66" s="6"/>
      <c r="H66" s="7"/>
      <c r="I66" s="7"/>
      <c r="J66" s="6"/>
      <c r="K66" s="6"/>
    </row>
    <row r="67" s="2" customFormat="1" ht="32.25" customHeight="1" spans="1:11">
      <c r="A67" s="73" t="s">
        <v>258</v>
      </c>
      <c r="B67" s="73"/>
      <c r="C67" s="73"/>
      <c r="D67" s="73"/>
      <c r="E67" s="73"/>
      <c r="F67" s="73"/>
      <c r="G67" s="73"/>
      <c r="H67" s="73"/>
      <c r="I67" s="73"/>
      <c r="J67" s="73"/>
      <c r="K67" s="73"/>
    </row>
    <row r="68" s="2" customFormat="1" ht="33" customHeight="1" spans="1:11">
      <c r="A68" s="73" t="s">
        <v>259</v>
      </c>
      <c r="B68" s="73"/>
      <c r="C68" s="73"/>
      <c r="D68" s="73"/>
      <c r="E68" s="73"/>
      <c r="F68" s="73"/>
      <c r="G68" s="73"/>
      <c r="H68" s="73"/>
      <c r="I68" s="73"/>
      <c r="J68" s="73"/>
      <c r="K68" s="73"/>
    </row>
    <row r="69" s="2" customFormat="1" ht="34.5" customHeight="1" spans="1:11">
      <c r="A69" s="88" t="s">
        <v>260</v>
      </c>
      <c r="B69" s="90"/>
      <c r="C69" s="90"/>
      <c r="D69" s="90"/>
      <c r="E69" s="90"/>
      <c r="F69" s="90"/>
      <c r="G69" s="90"/>
      <c r="H69" s="90"/>
      <c r="I69" s="90"/>
      <c r="J69" s="90"/>
      <c r="K69" s="90"/>
    </row>
    <row r="70" s="2" customFormat="1" ht="19.5" customHeight="1" spans="1:11">
      <c r="A70" s="24" t="s">
        <v>261</v>
      </c>
      <c r="B70" s="24"/>
      <c r="C70" s="6"/>
      <c r="D70" s="6"/>
      <c r="E70" s="6"/>
      <c r="F70" s="6"/>
      <c r="G70" s="6"/>
      <c r="H70" s="7"/>
      <c r="I70" s="7"/>
      <c r="J70" s="6"/>
      <c r="K70" s="6"/>
    </row>
    <row r="71" s="2" customFormat="1" ht="19.5" customHeight="1" spans="1:11">
      <c r="A71" s="20" t="s">
        <v>262</v>
      </c>
      <c r="B71" s="20"/>
      <c r="C71" s="6"/>
      <c r="D71" s="6"/>
      <c r="E71" s="6"/>
      <c r="F71" s="6"/>
      <c r="G71" s="6"/>
      <c r="H71" s="7"/>
      <c r="I71" s="7"/>
      <c r="J71" s="6"/>
      <c r="K71" s="6"/>
    </row>
    <row r="72" s="2" customFormat="1" ht="19.5" customHeight="1" spans="1:11">
      <c r="A72" s="20" t="s">
        <v>263</v>
      </c>
      <c r="B72" s="20"/>
      <c r="C72" s="6"/>
      <c r="D72" s="6"/>
      <c r="E72" s="6"/>
      <c r="F72" s="6"/>
      <c r="G72" s="6"/>
      <c r="H72" s="7"/>
      <c r="I72" s="7"/>
      <c r="J72" s="6"/>
      <c r="K72" s="6"/>
    </row>
    <row r="73" s="2" customFormat="1" ht="61.5" customHeight="1" spans="1:11">
      <c r="A73" s="73" t="s">
        <v>264</v>
      </c>
      <c r="B73" s="73"/>
      <c r="C73" s="73"/>
      <c r="D73" s="73"/>
      <c r="E73" s="73"/>
      <c r="F73" s="73"/>
      <c r="G73" s="73"/>
      <c r="H73" s="73"/>
      <c r="I73" s="73"/>
      <c r="J73" s="73"/>
      <c r="K73" s="73"/>
    </row>
    <row r="74" s="2" customFormat="1" ht="19.5" customHeight="1" spans="1:11">
      <c r="A74" s="24" t="s">
        <v>194</v>
      </c>
      <c r="B74" s="20"/>
      <c r="C74" s="6"/>
      <c r="D74" s="6"/>
      <c r="E74" s="6"/>
      <c r="F74" s="6"/>
      <c r="G74" s="6"/>
      <c r="H74" s="7"/>
      <c r="I74" s="7"/>
      <c r="J74" s="6"/>
      <c r="K74" s="6"/>
    </row>
    <row r="75" s="2" customFormat="1" ht="33.75" customHeight="1" spans="1:11">
      <c r="A75" s="73" t="s">
        <v>195</v>
      </c>
      <c r="B75" s="73"/>
      <c r="C75" s="73"/>
      <c r="D75" s="73"/>
      <c r="E75" s="73"/>
      <c r="F75" s="73"/>
      <c r="G75" s="73"/>
      <c r="H75" s="73"/>
      <c r="I75" s="73"/>
      <c r="J75" s="73"/>
      <c r="K75" s="73"/>
    </row>
    <row r="76" s="2" customFormat="1" ht="19.5" customHeight="1" spans="1:11">
      <c r="A76" s="24" t="s">
        <v>265</v>
      </c>
      <c r="B76" s="24"/>
      <c r="C76" s="6"/>
      <c r="D76" s="6"/>
      <c r="E76" s="6"/>
      <c r="F76" s="6"/>
      <c r="G76" s="6"/>
      <c r="H76" s="7"/>
      <c r="I76" s="7"/>
      <c r="J76" s="6"/>
      <c r="K76" s="6"/>
    </row>
    <row r="77" s="2" customFormat="1" ht="34.5" customHeight="1" spans="1:11">
      <c r="A77" s="73" t="s">
        <v>266</v>
      </c>
      <c r="B77" s="73"/>
      <c r="C77" s="73"/>
      <c r="D77" s="73"/>
      <c r="E77" s="73"/>
      <c r="F77" s="73"/>
      <c r="G77" s="73"/>
      <c r="H77" s="73"/>
      <c r="I77" s="73"/>
      <c r="J77" s="73"/>
      <c r="K77" s="73"/>
    </row>
    <row r="78" s="2" customFormat="1" ht="19.5" customHeight="1" spans="1:11">
      <c r="A78" s="20" t="s">
        <v>267</v>
      </c>
      <c r="B78" s="20"/>
      <c r="C78" s="6"/>
      <c r="D78" s="6"/>
      <c r="E78" s="6"/>
      <c r="F78" s="6"/>
      <c r="G78" s="6"/>
      <c r="H78" s="7"/>
      <c r="I78" s="7"/>
      <c r="J78" s="6"/>
      <c r="K78" s="6"/>
    </row>
    <row r="79" s="2" customFormat="1" ht="19.5" customHeight="1" spans="1:11">
      <c r="A79" s="15" t="str">
        <f>VLOOKUP($M$2,NLĐ!$A$3:$CC$410,43,0)</f>
        <v>19/04/2026</v>
      </c>
      <c r="B79" s="15"/>
      <c r="C79" s="6"/>
      <c r="D79" s="6"/>
      <c r="E79" s="6"/>
      <c r="F79" s="6"/>
      <c r="G79" s="6"/>
      <c r="H79" s="7"/>
      <c r="I79" s="7"/>
      <c r="J79" s="6"/>
      <c r="K79" s="6"/>
    </row>
    <row r="80" s="2" customFormat="1" ht="35.25" customHeight="1" spans="1:11">
      <c r="A80" s="73" t="s">
        <v>268</v>
      </c>
      <c r="B80" s="73"/>
      <c r="C80" s="73"/>
      <c r="D80" s="73"/>
      <c r="E80" s="73"/>
      <c r="F80" s="73"/>
      <c r="G80" s="73"/>
      <c r="H80" s="73"/>
      <c r="I80" s="73"/>
      <c r="J80" s="73"/>
      <c r="K80" s="73"/>
    </row>
    <row r="81" spans="1:11">
      <c r="A81" s="40"/>
      <c r="B81" s="40"/>
      <c r="C81" s="40"/>
      <c r="D81" s="40"/>
      <c r="E81" s="40"/>
      <c r="F81" s="40"/>
      <c r="G81" s="40"/>
      <c r="H81" s="84"/>
      <c r="I81" s="84"/>
      <c r="J81" s="40"/>
      <c r="K81" s="40"/>
    </row>
    <row r="82" spans="1:11">
      <c r="A82" s="34" t="s">
        <v>202</v>
      </c>
      <c r="B82" s="34"/>
      <c r="C82" s="34"/>
      <c r="D82" s="34"/>
      <c r="E82" s="34"/>
      <c r="F82" s="34"/>
      <c r="G82" s="34"/>
      <c r="H82" s="34" t="s">
        <v>203</v>
      </c>
      <c r="I82" s="34"/>
      <c r="J82" s="34"/>
      <c r="K82" s="34"/>
    </row>
    <row r="83" ht="117" customHeight="1" spans="1:11">
      <c r="A83" s="34" t="str">
        <f>VLOOKUP($M$2,NLĐ!$A$3:$CC$411,2,0)</f>
        <v>Nguyễn Văn B</v>
      </c>
      <c r="B83" s="34"/>
      <c r="C83" s="34"/>
      <c r="D83" s="34"/>
      <c r="E83" s="34"/>
      <c r="F83" s="34"/>
      <c r="G83" s="34"/>
      <c r="H83" s="34" t="str">
        <f>VLOOKUP($M$1,'CTY-NCC'!$A$3:$R$494,4,0)</f>
        <v>NGUYỄN VĂN A</v>
      </c>
      <c r="I83" s="34"/>
      <c r="J83" s="34"/>
      <c r="K83" s="34"/>
    </row>
  </sheetData>
  <mergeCells count="34">
    <mergeCell ref="A1:G1"/>
    <mergeCell ref="H1:K1"/>
    <mergeCell ref="A2:G2"/>
    <mergeCell ref="H2:K2"/>
    <mergeCell ref="A4:K4"/>
    <mergeCell ref="A6:K6"/>
    <mergeCell ref="A7:K7"/>
    <mergeCell ref="A8:K8"/>
    <mergeCell ref="B12:G12"/>
    <mergeCell ref="J16:K16"/>
    <mergeCell ref="B17:C17"/>
    <mergeCell ref="C19:D19"/>
    <mergeCell ref="B25:C25"/>
    <mergeCell ref="F25:G25"/>
    <mergeCell ref="A26:K26"/>
    <mergeCell ref="A29:K29"/>
    <mergeCell ref="A30:K30"/>
    <mergeCell ref="A31:K31"/>
    <mergeCell ref="E42:F42"/>
    <mergeCell ref="E43:F43"/>
    <mergeCell ref="A52:K52"/>
    <mergeCell ref="A55:K55"/>
    <mergeCell ref="A60:K60"/>
    <mergeCell ref="A67:K67"/>
    <mergeCell ref="A68:K68"/>
    <mergeCell ref="A69:K69"/>
    <mergeCell ref="A73:K73"/>
    <mergeCell ref="A75:K75"/>
    <mergeCell ref="A77:K77"/>
    <mergeCell ref="A80:K80"/>
    <mergeCell ref="A82:G82"/>
    <mergeCell ref="H82:K82"/>
    <mergeCell ref="A83:G83"/>
    <mergeCell ref="H83:K83"/>
  </mergeCells>
  <pageMargins left="0.72" right="0.2" top="0.42" bottom="0.393700787401575" header="0" footer="0"/>
  <pageSetup paperSize="9" scale="80" orientation="portrait"/>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1"/>
  <sheetViews>
    <sheetView topLeftCell="A4" workbookViewId="0">
      <selection activeCell="A10" sqref="$A10:$XFD17"/>
    </sheetView>
  </sheetViews>
  <sheetFormatPr defaultColWidth="9" defaultRowHeight="13.8"/>
  <cols>
    <col min="1" max="1" width="13.287037037037" style="2" customWidth="1"/>
    <col min="2" max="2" width="6.71296296296296" style="2" customWidth="1"/>
    <col min="3" max="3" width="4.85185185185185" style="2" customWidth="1"/>
    <col min="4" max="4" width="8" style="2" customWidth="1"/>
    <col min="5" max="5" width="5.28703703703704" style="2" customWidth="1"/>
    <col min="6" max="6" width="5.13888888888889" style="2" customWidth="1"/>
    <col min="7" max="7" width="10.5740740740741" style="2" customWidth="1"/>
    <col min="8" max="8" width="3.71296296296296" style="3" customWidth="1"/>
    <col min="9" max="9" width="9" style="3" customWidth="1"/>
    <col min="10" max="10" width="8.42592592592593" style="2" customWidth="1"/>
    <col min="11" max="11" width="29.8518518518519" style="2" customWidth="1"/>
    <col min="12" max="14" width="9" style="2" customWidth="1"/>
    <col min="15" max="16384" width="9" style="2"/>
  </cols>
  <sheetData>
    <row r="1" spans="1:14">
      <c r="A1" s="4" t="str">
        <f>VLOOKUP($M$1,'CTY-NCC'!$A$3:$T$3,2,0)</f>
        <v>CÔNG TY CỔ PHẦN THƯƠNG MẠI ABC</v>
      </c>
      <c r="B1" s="4"/>
      <c r="C1" s="4"/>
      <c r="D1" s="4"/>
      <c r="E1" s="4"/>
      <c r="F1" s="4"/>
      <c r="G1" s="4"/>
      <c r="H1" s="4" t="s">
        <v>118</v>
      </c>
      <c r="I1" s="4"/>
      <c r="J1" s="4"/>
      <c r="K1" s="4"/>
      <c r="M1" s="2">
        <v>1</v>
      </c>
      <c r="N1" s="2" t="s">
        <v>119</v>
      </c>
    </row>
    <row r="2" spans="1:14">
      <c r="A2" s="5" t="str">
        <f>VLOOKUP($M$2,NLĐ!$A$3:$CC$410,53,0)</f>
        <v>01_BMTTCT/ABC/2025</v>
      </c>
      <c r="B2" s="5"/>
      <c r="C2" s="5"/>
      <c r="D2" s="5"/>
      <c r="E2" s="5"/>
      <c r="F2" s="5"/>
      <c r="G2" s="5"/>
      <c r="H2" s="4" t="s">
        <v>120</v>
      </c>
      <c r="I2" s="4"/>
      <c r="J2" s="4"/>
      <c r="K2" s="4"/>
      <c r="M2" s="2">
        <v>2</v>
      </c>
      <c r="N2" s="2" t="s">
        <v>121</v>
      </c>
    </row>
    <row r="3" spans="1:11">
      <c r="A3" s="6"/>
      <c r="B3" s="6"/>
      <c r="C3" s="6"/>
      <c r="D3" s="6"/>
      <c r="E3" s="6"/>
      <c r="F3" s="6"/>
      <c r="G3" s="6"/>
      <c r="H3" s="7"/>
      <c r="I3" s="7"/>
      <c r="J3" s="6"/>
      <c r="K3" s="6"/>
    </row>
    <row r="4" ht="25.5" customHeight="1" spans="1:11">
      <c r="A4" s="8" t="s">
        <v>204</v>
      </c>
      <c r="B4" s="8"/>
      <c r="C4" s="8"/>
      <c r="D4" s="8"/>
      <c r="E4" s="8"/>
      <c r="F4" s="8"/>
      <c r="G4" s="8"/>
      <c r="H4" s="8"/>
      <c r="I4" s="8"/>
      <c r="J4" s="8"/>
      <c r="K4" s="8"/>
    </row>
    <row r="5" ht="18" customHeight="1" spans="1:11">
      <c r="A5" s="9" t="s">
        <v>205</v>
      </c>
      <c r="B5" s="9"/>
      <c r="C5" s="9"/>
      <c r="D5" s="9"/>
      <c r="E5" s="9"/>
      <c r="F5" s="9"/>
      <c r="G5" s="9"/>
      <c r="H5" s="9"/>
      <c r="I5" s="9"/>
      <c r="J5" s="9"/>
      <c r="K5" s="9"/>
    </row>
    <row r="6" ht="9.75" customHeight="1" spans="1:11">
      <c r="A6" s="10"/>
      <c r="B6" s="10"/>
      <c r="C6" s="10"/>
      <c r="D6" s="10"/>
      <c r="E6" s="10"/>
      <c r="F6" s="10"/>
      <c r="G6" s="11"/>
      <c r="H6" s="12"/>
      <c r="I6" s="12"/>
      <c r="J6" s="35"/>
      <c r="K6" s="36"/>
    </row>
    <row r="7" ht="36.75" customHeight="1" spans="1:11">
      <c r="A7" s="432" t="s">
        <v>269</v>
      </c>
      <c r="B7" s="13"/>
      <c r="C7" s="13"/>
      <c r="D7" s="13"/>
      <c r="E7" s="13"/>
      <c r="F7" s="13"/>
      <c r="G7" s="13"/>
      <c r="H7" s="13"/>
      <c r="I7" s="13"/>
      <c r="J7" s="13"/>
      <c r="K7" s="13"/>
    </row>
    <row r="8" ht="21" customHeight="1" spans="1:11">
      <c r="A8" s="433" t="s">
        <v>207</v>
      </c>
      <c r="B8" s="14"/>
      <c r="C8" s="14"/>
      <c r="D8" s="14"/>
      <c r="E8" s="14"/>
      <c r="F8" s="14"/>
      <c r="G8" s="14"/>
      <c r="H8" s="14"/>
      <c r="I8" s="14"/>
      <c r="J8" s="14"/>
      <c r="K8" s="14"/>
    </row>
    <row r="9" ht="21" customHeight="1" spans="1:11">
      <c r="A9" s="14" t="str">
        <f>"- Căn cứ Hợp đồng lao động số "&amp;VLOOKUP($M$2,NLĐ!$A$3:$CC$410,39,0)&amp;" đã ký "&amp;VLOOKUP($M$2,NLĐ!$A$3:$CC$410,41,0)&amp;" giữa hai bên,"</f>
        <v>- Căn cứ Hợp đồng lao động số 01_HDLD/ABC/2025 đã ký 20/04/2025 giữa hai bên,</v>
      </c>
      <c r="B9" s="14"/>
      <c r="C9" s="14"/>
      <c r="D9" s="14"/>
      <c r="E9" s="14"/>
      <c r="F9" s="14"/>
      <c r="G9" s="14"/>
      <c r="H9" s="14"/>
      <c r="I9" s="14"/>
      <c r="J9" s="14"/>
      <c r="K9" s="14"/>
    </row>
    <row r="10" ht="19.5" customHeight="1" spans="1:11">
      <c r="A10" s="15" t="str">
        <f>"Hôm nay, "&amp;VLOOKUP($M$2,NLĐ!$A$3:$CC$411,41,0)&amp;", tại văn phòng Công ty Cổ phần Thương Mại ABC. Chúng tôi gồm:"</f>
        <v>Hôm nay, 20/04/2025, tại văn phòng Công ty Cổ phần Thương Mại ABC. Chúng tôi gồm:</v>
      </c>
      <c r="B10" s="15"/>
      <c r="C10" s="15"/>
      <c r="D10" s="15"/>
      <c r="E10" s="15"/>
      <c r="F10" s="15"/>
      <c r="G10" s="15"/>
      <c r="H10" s="15"/>
      <c r="I10" s="15"/>
      <c r="J10" s="15"/>
      <c r="K10" s="15"/>
    </row>
    <row r="11" ht="4.5" customHeight="1" spans="1:11">
      <c r="A11" s="15"/>
      <c r="B11" s="16"/>
      <c r="C11" s="16"/>
      <c r="D11" s="16"/>
      <c r="E11" s="16"/>
      <c r="F11" s="16"/>
      <c r="G11" s="16"/>
      <c r="H11" s="16"/>
      <c r="I11" s="16"/>
      <c r="J11" s="16"/>
      <c r="K11" s="16"/>
    </row>
    <row r="12" s="1" customFormat="1" ht="21" customHeight="1" spans="1:11">
      <c r="A12" s="17" t="s">
        <v>124</v>
      </c>
      <c r="B12" s="18"/>
      <c r="C12" s="18"/>
      <c r="D12" s="18"/>
      <c r="E12" s="18"/>
      <c r="F12" s="19" t="str">
        <f>VLOOKUP($M$1,'CTY-NCC'!$A$3:$T$3,2,0)</f>
        <v>CÔNG TY CỔ PHẦN THƯƠNG MẠI ABC</v>
      </c>
      <c r="G12" s="18"/>
      <c r="H12" s="18"/>
      <c r="I12" s="18"/>
      <c r="J12" s="18"/>
      <c r="K12" s="18"/>
    </row>
    <row r="13" s="2" customFormat="1" ht="19.5" customHeight="1" spans="1:11">
      <c r="A13" s="20" t="s">
        <v>125</v>
      </c>
      <c r="B13" s="21" t="str">
        <f>VLOOKUP($M$1,'CTY-NCC'!$A$3:$T$3,5,0)</f>
        <v>15 Lý Thường Kiệt, Phường 10, Quận 10, TP. HCM.</v>
      </c>
      <c r="C13" s="6"/>
      <c r="D13" s="6"/>
      <c r="E13" s="6"/>
      <c r="F13" s="6"/>
      <c r="G13" s="6"/>
      <c r="H13" s="7"/>
      <c r="I13" s="7"/>
      <c r="J13" s="6"/>
      <c r="K13" s="6"/>
    </row>
    <row r="14" s="2" customFormat="1" ht="19.5" customHeight="1" spans="1:11">
      <c r="A14" s="20" t="s">
        <v>126</v>
      </c>
      <c r="B14" s="429" t="str">
        <f>VLOOKUP($M$1,'CTY-NCC'!$A$3:$T$3,6,0)</f>
        <v>031100000</v>
      </c>
      <c r="C14" s="6"/>
      <c r="D14" s="6"/>
      <c r="E14" s="6"/>
      <c r="F14" s="6"/>
      <c r="G14" s="6"/>
      <c r="H14" s="7"/>
      <c r="I14" s="7"/>
      <c r="J14" s="6"/>
      <c r="K14" s="6"/>
    </row>
    <row r="15" s="2" customFormat="1" ht="19.5" customHeight="1" spans="1:16">
      <c r="A15" s="20" t="s">
        <v>127</v>
      </c>
      <c r="B15" s="22" t="s">
        <v>22</v>
      </c>
      <c r="C15" s="22"/>
      <c r="D15" s="22"/>
      <c r="E15" s="22"/>
      <c r="F15" s="22"/>
      <c r="G15" s="22"/>
      <c r="H15" s="7"/>
      <c r="I15" s="7"/>
      <c r="J15" s="20" t="s">
        <v>128</v>
      </c>
      <c r="K15" s="6"/>
      <c r="P15" s="37" t="s">
        <v>129</v>
      </c>
    </row>
    <row r="16" s="2" customFormat="1" ht="19.5" customHeight="1" spans="1:11">
      <c r="A16" s="20" t="s">
        <v>130</v>
      </c>
      <c r="B16" s="429" t="str">
        <f>VLOOKUP($M$1,'CTY-NCC'!$A$3:$T$3,7,0)</f>
        <v>Giám Đốc</v>
      </c>
      <c r="C16" s="6"/>
      <c r="D16" s="6"/>
      <c r="E16" s="6"/>
      <c r="F16" s="6"/>
      <c r="G16" s="6"/>
      <c r="H16" s="7"/>
      <c r="I16" s="7"/>
      <c r="J16" s="6"/>
      <c r="K16" s="6"/>
    </row>
    <row r="17" s="2" customFormat="1" ht="15" customHeight="1" spans="1:11">
      <c r="A17" s="23" t="s">
        <v>131</v>
      </c>
      <c r="B17" s="6"/>
      <c r="C17" s="6"/>
      <c r="D17" s="6"/>
      <c r="E17" s="6"/>
      <c r="F17" s="6"/>
      <c r="G17" s="6"/>
      <c r="H17" s="7"/>
      <c r="I17" s="7"/>
      <c r="J17" s="6"/>
      <c r="K17" s="6"/>
    </row>
    <row r="18" ht="12.75" customHeight="1" spans="1:11">
      <c r="A18" s="6"/>
      <c r="B18" s="6"/>
      <c r="C18" s="6"/>
      <c r="D18" s="6"/>
      <c r="E18" s="6"/>
      <c r="F18" s="6"/>
      <c r="G18" s="6"/>
      <c r="H18" s="7"/>
      <c r="I18" s="7"/>
      <c r="J18" s="6"/>
      <c r="K18" s="6"/>
    </row>
    <row r="19" ht="19.5" customHeight="1" spans="1:12">
      <c r="A19" s="24" t="s">
        <v>132</v>
      </c>
      <c r="B19" s="20"/>
      <c r="C19" s="6"/>
      <c r="D19" s="25"/>
      <c r="E19" s="25" t="str">
        <f>VLOOKUP($M$2,NLĐ!$A$3:$CC$411,2,0)</f>
        <v>Nguyễn Văn B</v>
      </c>
      <c r="F19" s="25"/>
      <c r="G19" s="25"/>
      <c r="H19" s="25"/>
      <c r="I19" s="25"/>
      <c r="J19" s="38" t="s">
        <v>128</v>
      </c>
      <c r="K19" s="38"/>
      <c r="L19" s="39"/>
    </row>
    <row r="20" ht="19.5" customHeight="1" spans="1:11">
      <c r="A20" s="20" t="s">
        <v>134</v>
      </c>
      <c r="B20" s="15">
        <f>VLOOKUP($M$2,NLĐ!$A$3:$CC$411,6,0)</f>
        <v>33153</v>
      </c>
      <c r="C20" s="15"/>
      <c r="D20" s="26"/>
      <c r="E20" s="27" t="s">
        <v>135</v>
      </c>
      <c r="F20" s="27" t="str">
        <f>VLOOKUP($M$2,NLĐ!$A$3:$CC$411,18,0)</f>
        <v>Tỉnh C</v>
      </c>
      <c r="G20" s="27"/>
      <c r="H20" s="7"/>
      <c r="I20" s="7"/>
      <c r="J20" s="6"/>
      <c r="K20" s="6"/>
    </row>
    <row r="21" ht="19.5" customHeight="1" spans="1:11">
      <c r="A21" s="20" t="s">
        <v>136</v>
      </c>
      <c r="B21" s="20"/>
      <c r="C21" s="6" t="str">
        <f>VLOOKUP($M$2,NLĐ!$A$3:$CC$411,15,0)</f>
        <v>Thôn A, Huyện B, Tỉnh C</v>
      </c>
      <c r="D21" s="6"/>
      <c r="E21" s="6"/>
      <c r="F21" s="6"/>
      <c r="G21" s="6"/>
      <c r="H21" s="6"/>
      <c r="I21" s="6"/>
      <c r="J21" s="6"/>
      <c r="K21" s="6"/>
    </row>
    <row r="22" ht="19.5" customHeight="1" spans="1:11">
      <c r="A22" s="20" t="s">
        <v>137</v>
      </c>
      <c r="B22" s="6"/>
      <c r="C22" s="437" t="str">
        <f>VLOOKUP($M$2,NLĐ!$A$3:$CC$410,10,0)</f>
        <v>05200000000</v>
      </c>
      <c r="D22" s="27"/>
      <c r="E22" s="6" t="s">
        <v>138</v>
      </c>
      <c r="F22" s="6"/>
      <c r="G22" s="15" t="str">
        <f>VLOOKUP($M$2,NLĐ!$A$3:$CC$410,11,0)</f>
        <v>21/2/2024</v>
      </c>
      <c r="H22" s="7" t="s">
        <v>139</v>
      </c>
      <c r="I22" s="6" t="str">
        <f>VLOOKUP($M$2,NLĐ!$A$3:$CC$410,12,0)</f>
        <v>Cục trưởng Cục CS Về QLHC TTXH</v>
      </c>
      <c r="J22" s="6"/>
      <c r="K22" s="6"/>
    </row>
    <row r="23" spans="1:11">
      <c r="A23" s="23" t="s">
        <v>140</v>
      </c>
      <c r="B23" s="6"/>
      <c r="C23" s="6"/>
      <c r="D23" s="6"/>
      <c r="E23" s="6"/>
      <c r="F23" s="6"/>
      <c r="G23" s="6"/>
      <c r="H23" s="7"/>
      <c r="I23" s="7"/>
      <c r="J23" s="6"/>
      <c r="K23" s="6"/>
    </row>
    <row r="24" ht="14.25" customHeight="1" spans="1:11">
      <c r="A24" s="23"/>
      <c r="B24" s="6"/>
      <c r="C24" s="6"/>
      <c r="D24" s="6"/>
      <c r="E24" s="6"/>
      <c r="F24" s="6"/>
      <c r="G24" s="6"/>
      <c r="H24" s="7"/>
      <c r="I24" s="7"/>
      <c r="J24" s="6"/>
      <c r="K24" s="6"/>
    </row>
    <row r="25" ht="34.5" customHeight="1" spans="1:11">
      <c r="A25" s="28" t="s">
        <v>208</v>
      </c>
      <c r="B25" s="28"/>
      <c r="C25" s="28"/>
      <c r="D25" s="28"/>
      <c r="E25" s="28"/>
      <c r="F25" s="28"/>
      <c r="G25" s="28"/>
      <c r="H25" s="28"/>
      <c r="I25" s="28"/>
      <c r="J25" s="28"/>
      <c r="K25" s="28"/>
    </row>
    <row r="26" ht="19.5" customHeight="1" spans="1:11">
      <c r="A26" s="24" t="s">
        <v>209</v>
      </c>
      <c r="B26" s="24"/>
      <c r="C26" s="6"/>
      <c r="D26" s="6"/>
      <c r="E26" s="6"/>
      <c r="F26" s="6"/>
      <c r="G26" s="6"/>
      <c r="H26" s="7"/>
      <c r="I26" s="7"/>
      <c r="J26" s="6"/>
      <c r="K26" s="6"/>
    </row>
    <row r="27" ht="64.5" customHeight="1" spans="1:11">
      <c r="A27" s="29" t="s">
        <v>210</v>
      </c>
      <c r="B27" s="29"/>
      <c r="C27" s="29"/>
      <c r="D27" s="29"/>
      <c r="E27" s="29"/>
      <c r="F27" s="29"/>
      <c r="G27" s="29"/>
      <c r="H27" s="29"/>
      <c r="I27" s="29"/>
      <c r="J27" s="29"/>
      <c r="K27" s="29"/>
    </row>
    <row r="28" ht="33" customHeight="1" spans="1:11">
      <c r="A28" s="29" t="s">
        <v>211</v>
      </c>
      <c r="B28" s="29"/>
      <c r="C28" s="29"/>
      <c r="D28" s="29"/>
      <c r="E28" s="29"/>
      <c r="F28" s="29"/>
      <c r="G28" s="29"/>
      <c r="H28" s="29"/>
      <c r="I28" s="29"/>
      <c r="J28" s="29"/>
      <c r="K28" s="29"/>
    </row>
    <row r="29" ht="31.5" customHeight="1" spans="1:11">
      <c r="A29" s="28" t="s">
        <v>212</v>
      </c>
      <c r="B29" s="28"/>
      <c r="C29" s="28"/>
      <c r="D29" s="28"/>
      <c r="E29" s="28"/>
      <c r="F29" s="28"/>
      <c r="G29" s="28"/>
      <c r="H29" s="28"/>
      <c r="I29" s="28"/>
      <c r="J29" s="28"/>
      <c r="K29" s="28"/>
    </row>
    <row r="30" ht="19.5" customHeight="1" spans="1:11">
      <c r="A30" s="30" t="s">
        <v>213</v>
      </c>
      <c r="B30" s="6"/>
      <c r="C30" s="6"/>
      <c r="D30" s="6"/>
      <c r="E30" s="6"/>
      <c r="F30" s="6"/>
      <c r="G30" s="6"/>
      <c r="H30" s="7"/>
      <c r="I30" s="7"/>
      <c r="J30" s="6"/>
      <c r="K30" s="21"/>
    </row>
    <row r="31" ht="19.5" customHeight="1" spans="1:11">
      <c r="A31" s="30" t="s">
        <v>214</v>
      </c>
      <c r="B31" s="6"/>
      <c r="C31" s="6"/>
      <c r="D31" s="6"/>
      <c r="E31" s="6"/>
      <c r="F31" s="6"/>
      <c r="G31" s="6"/>
      <c r="H31" s="7"/>
      <c r="I31" s="7"/>
      <c r="J31" s="6"/>
      <c r="K31" s="21"/>
    </row>
    <row r="32" ht="19.5" customHeight="1" spans="1:11">
      <c r="A32" s="30" t="s">
        <v>215</v>
      </c>
      <c r="B32" s="6"/>
      <c r="C32" s="6"/>
      <c r="D32" s="6"/>
      <c r="E32" s="6"/>
      <c r="F32" s="6"/>
      <c r="G32" s="6"/>
      <c r="H32" s="7"/>
      <c r="I32" s="7"/>
      <c r="J32" s="6"/>
      <c r="K32" s="21"/>
    </row>
    <row r="33" ht="19.5" customHeight="1" spans="1:17">
      <c r="A33" s="30" t="s">
        <v>216</v>
      </c>
      <c r="B33" s="6"/>
      <c r="C33" s="6"/>
      <c r="D33" s="6"/>
      <c r="E33" s="6"/>
      <c r="F33" s="6"/>
      <c r="G33" s="6"/>
      <c r="H33" s="6"/>
      <c r="I33" s="6"/>
      <c r="J33" s="6"/>
      <c r="K33" s="6"/>
      <c r="L33" s="6"/>
      <c r="M33" s="6"/>
      <c r="N33" s="6"/>
      <c r="O33" s="6"/>
      <c r="P33" s="6"/>
      <c r="Q33" s="6"/>
    </row>
    <row r="34" ht="19.5" customHeight="1" spans="1:17">
      <c r="A34" s="30" t="s">
        <v>217</v>
      </c>
      <c r="B34" s="6"/>
      <c r="C34" s="6"/>
      <c r="D34" s="6"/>
      <c r="E34" s="6"/>
      <c r="F34" s="6"/>
      <c r="G34" s="6"/>
      <c r="H34" s="6"/>
      <c r="I34" s="6"/>
      <c r="J34" s="6"/>
      <c r="K34" s="6"/>
      <c r="L34" s="6"/>
      <c r="M34" s="6"/>
      <c r="N34" s="6"/>
      <c r="O34" s="6"/>
      <c r="P34" s="6"/>
      <c r="Q34" s="6"/>
    </row>
    <row r="35" ht="19.5" customHeight="1" spans="1:17">
      <c r="A35" s="30" t="s">
        <v>218</v>
      </c>
      <c r="B35" s="6"/>
      <c r="C35" s="6"/>
      <c r="D35" s="6"/>
      <c r="E35" s="6"/>
      <c r="F35" s="6"/>
      <c r="G35" s="6"/>
      <c r="H35" s="6"/>
      <c r="I35" s="6"/>
      <c r="J35" s="6"/>
      <c r="K35" s="6"/>
      <c r="L35" s="6"/>
      <c r="M35" s="6"/>
      <c r="N35" s="6"/>
      <c r="O35" s="6"/>
      <c r="P35" s="6"/>
      <c r="Q35" s="6"/>
    </row>
    <row r="36" ht="19.5" customHeight="1" spans="1:17">
      <c r="A36" s="30" t="s">
        <v>219</v>
      </c>
      <c r="B36" s="6"/>
      <c r="C36" s="6"/>
      <c r="D36" s="6"/>
      <c r="E36" s="6"/>
      <c r="F36" s="6"/>
      <c r="G36" s="6"/>
      <c r="H36" s="6"/>
      <c r="I36" s="6"/>
      <c r="J36" s="6"/>
      <c r="K36" s="6"/>
      <c r="L36" s="6"/>
      <c r="M36" s="6"/>
      <c r="N36" s="6"/>
      <c r="O36" s="6"/>
      <c r="P36" s="6"/>
      <c r="Q36" s="6"/>
    </row>
    <row r="37" ht="19.5" customHeight="1" spans="1:17">
      <c r="A37" s="30" t="s">
        <v>220</v>
      </c>
      <c r="B37" s="6"/>
      <c r="C37" s="6"/>
      <c r="D37" s="6"/>
      <c r="E37" s="6"/>
      <c r="F37" s="6"/>
      <c r="G37" s="6"/>
      <c r="H37" s="6"/>
      <c r="I37" s="6"/>
      <c r="J37" s="6"/>
      <c r="K37" s="6"/>
      <c r="L37" s="6"/>
      <c r="M37" s="6"/>
      <c r="N37" s="6"/>
      <c r="O37" s="6"/>
      <c r="P37" s="6"/>
      <c r="Q37" s="6"/>
    </row>
    <row r="38" ht="32.25" customHeight="1" spans="1:17">
      <c r="A38" s="31" t="s">
        <v>221</v>
      </c>
      <c r="B38" s="28"/>
      <c r="C38" s="28"/>
      <c r="D38" s="28"/>
      <c r="E38" s="28"/>
      <c r="F38" s="28"/>
      <c r="G38" s="28"/>
      <c r="H38" s="28"/>
      <c r="I38" s="28"/>
      <c r="J38" s="28"/>
      <c r="K38" s="28"/>
      <c r="L38" s="6"/>
      <c r="M38" s="6"/>
      <c r="N38" s="6"/>
      <c r="O38" s="6"/>
      <c r="P38" s="6"/>
      <c r="Q38" s="6"/>
    </row>
    <row r="39" ht="19.5" customHeight="1" spans="1:11">
      <c r="A39" s="24" t="s">
        <v>222</v>
      </c>
      <c r="B39" s="24"/>
      <c r="C39" s="6"/>
      <c r="D39" s="6"/>
      <c r="E39" s="6"/>
      <c r="F39" s="6"/>
      <c r="G39" s="6"/>
      <c r="H39" s="7"/>
      <c r="I39" s="7"/>
      <c r="J39" s="6"/>
      <c r="K39" s="6"/>
    </row>
    <row r="40" ht="39" customHeight="1" spans="1:11">
      <c r="A40" s="29" t="s">
        <v>223</v>
      </c>
      <c r="B40" s="29"/>
      <c r="C40" s="29"/>
      <c r="D40" s="29"/>
      <c r="E40" s="29"/>
      <c r="F40" s="29"/>
      <c r="G40" s="29"/>
      <c r="H40" s="29"/>
      <c r="I40" s="29"/>
      <c r="J40" s="29"/>
      <c r="K40" s="29"/>
    </row>
    <row r="41" ht="33" customHeight="1" spans="1:11">
      <c r="A41" s="29" t="s">
        <v>224</v>
      </c>
      <c r="B41" s="29"/>
      <c r="C41" s="29"/>
      <c r="D41" s="29"/>
      <c r="E41" s="29"/>
      <c r="F41" s="29"/>
      <c r="G41" s="29"/>
      <c r="H41" s="29"/>
      <c r="I41" s="29"/>
      <c r="J41" s="29"/>
      <c r="K41" s="29"/>
    </row>
    <row r="42" ht="38.25" customHeight="1" spans="1:11">
      <c r="A42" s="29" t="s">
        <v>225</v>
      </c>
      <c r="B42" s="29"/>
      <c r="C42" s="29"/>
      <c r="D42" s="29"/>
      <c r="E42" s="29"/>
      <c r="F42" s="29"/>
      <c r="G42" s="29"/>
      <c r="H42" s="29"/>
      <c r="I42" s="29"/>
      <c r="J42" s="29"/>
      <c r="K42" s="29"/>
    </row>
    <row r="43" ht="38.25" customHeight="1" spans="1:11">
      <c r="A43" s="28" t="s">
        <v>226</v>
      </c>
      <c r="B43" s="28"/>
      <c r="C43" s="28"/>
      <c r="D43" s="28"/>
      <c r="E43" s="28"/>
      <c r="F43" s="28"/>
      <c r="G43" s="28"/>
      <c r="H43" s="28"/>
      <c r="I43" s="28"/>
      <c r="J43" s="28"/>
      <c r="K43" s="28"/>
    </row>
    <row r="44" ht="69.75" customHeight="1" spans="1:11">
      <c r="A44" s="29" t="s">
        <v>227</v>
      </c>
      <c r="B44" s="29"/>
      <c r="C44" s="29"/>
      <c r="D44" s="29"/>
      <c r="E44" s="29"/>
      <c r="F44" s="29"/>
      <c r="G44" s="29"/>
      <c r="H44" s="29"/>
      <c r="I44" s="29"/>
      <c r="J44" s="29"/>
      <c r="K44" s="29"/>
    </row>
    <row r="45" ht="19.5" customHeight="1" spans="1:11">
      <c r="A45" s="24" t="s">
        <v>228</v>
      </c>
      <c r="B45" s="24"/>
      <c r="C45" s="6"/>
      <c r="D45" s="6"/>
      <c r="E45" s="6"/>
      <c r="F45" s="6"/>
      <c r="G45" s="6"/>
      <c r="H45" s="7"/>
      <c r="I45" s="7"/>
      <c r="J45" s="6"/>
      <c r="K45" s="6"/>
    </row>
    <row r="46" ht="45.75" customHeight="1" spans="1:11">
      <c r="A46" s="28" t="s">
        <v>270</v>
      </c>
      <c r="B46" s="28"/>
      <c r="C46" s="28"/>
      <c r="D46" s="28"/>
      <c r="E46" s="28"/>
      <c r="F46" s="28"/>
      <c r="G46" s="28"/>
      <c r="H46" s="28"/>
      <c r="I46" s="28"/>
      <c r="J46" s="28"/>
      <c r="K46" s="28"/>
    </row>
    <row r="47" ht="38.25" customHeight="1" spans="1:11">
      <c r="A47" s="29" t="s">
        <v>271</v>
      </c>
      <c r="B47" s="32"/>
      <c r="C47" s="32"/>
      <c r="D47" s="32"/>
      <c r="E47" s="32"/>
      <c r="F47" s="32"/>
      <c r="G47" s="32"/>
      <c r="H47" s="32"/>
      <c r="I47" s="32"/>
      <c r="J47" s="32"/>
      <c r="K47" s="32"/>
    </row>
    <row r="48" ht="33" customHeight="1" spans="1:11">
      <c r="A48" s="28" t="s">
        <v>231</v>
      </c>
      <c r="B48" s="28"/>
      <c r="C48" s="28"/>
      <c r="D48" s="28"/>
      <c r="E48" s="28"/>
      <c r="F48" s="28"/>
      <c r="G48" s="28"/>
      <c r="H48" s="28"/>
      <c r="I48" s="28"/>
      <c r="J48" s="28"/>
      <c r="K48" s="28"/>
    </row>
    <row r="49" ht="30.75" customHeight="1" spans="1:11">
      <c r="A49" s="29" t="s">
        <v>272</v>
      </c>
      <c r="B49" s="29"/>
      <c r="C49" s="29"/>
      <c r="D49" s="29"/>
      <c r="E49" s="29"/>
      <c r="F49" s="29"/>
      <c r="G49" s="29"/>
      <c r="H49" s="29"/>
      <c r="I49" s="29"/>
      <c r="J49" s="29"/>
      <c r="K49" s="29"/>
    </row>
    <row r="50" spans="1:11">
      <c r="A50" s="33" t="s">
        <v>202</v>
      </c>
      <c r="B50" s="33"/>
      <c r="C50" s="33"/>
      <c r="D50" s="33"/>
      <c r="E50" s="33"/>
      <c r="F50" s="33"/>
      <c r="G50" s="33"/>
      <c r="H50" s="33" t="s">
        <v>203</v>
      </c>
      <c r="I50" s="33"/>
      <c r="J50" s="33"/>
      <c r="K50" s="33"/>
    </row>
    <row r="51" ht="129" customHeight="1" spans="1:11">
      <c r="A51" s="34" t="str">
        <f>VLOOKUP($M$2,NLĐ!$A$3:$CC$411,2,0)</f>
        <v>Nguyễn Văn B</v>
      </c>
      <c r="B51" s="34"/>
      <c r="C51" s="34"/>
      <c r="D51" s="34"/>
      <c r="E51" s="34"/>
      <c r="F51" s="34"/>
      <c r="G51" s="34"/>
      <c r="H51" s="34" t="str">
        <f>VLOOKUP($M$1,'CTY-NCC'!$A$3:$R$494,4,0)</f>
        <v>NGUYỄN VĂN A</v>
      </c>
      <c r="I51" s="34"/>
      <c r="J51" s="34"/>
      <c r="K51" s="34"/>
    </row>
  </sheetData>
  <mergeCells count="32">
    <mergeCell ref="A1:G1"/>
    <mergeCell ref="H1:K1"/>
    <mergeCell ref="A2:G2"/>
    <mergeCell ref="H2:K2"/>
    <mergeCell ref="A4:K4"/>
    <mergeCell ref="A5:K5"/>
    <mergeCell ref="A7:K7"/>
    <mergeCell ref="A8:K8"/>
    <mergeCell ref="A9:K9"/>
    <mergeCell ref="A10:K10"/>
    <mergeCell ref="B15:G15"/>
    <mergeCell ref="J19:K19"/>
    <mergeCell ref="B20:C20"/>
    <mergeCell ref="C22:D22"/>
    <mergeCell ref="A25:K25"/>
    <mergeCell ref="A27:K27"/>
    <mergeCell ref="A28:K28"/>
    <mergeCell ref="A29:K29"/>
    <mergeCell ref="A38:K38"/>
    <mergeCell ref="A40:K40"/>
    <mergeCell ref="A41:K41"/>
    <mergeCell ref="A42:K42"/>
    <mergeCell ref="A43:K43"/>
    <mergeCell ref="A44:K44"/>
    <mergeCell ref="A46:K46"/>
    <mergeCell ref="A47:K47"/>
    <mergeCell ref="A48:K48"/>
    <mergeCell ref="A49:K49"/>
    <mergeCell ref="A50:G50"/>
    <mergeCell ref="H50:K50"/>
    <mergeCell ref="A51:G51"/>
    <mergeCell ref="H51:K51"/>
  </mergeCells>
  <pageMargins left="0.7" right="0.3" top="0.45" bottom="0.75" header="0.3" footer="0.3"/>
  <pageSetup paperSize="1" scale="90"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3"/>
  <sheetViews>
    <sheetView view="pageBreakPreview" zoomScaleNormal="100" workbookViewId="0">
      <selection activeCell="A9" sqref="$A9:$XFD14"/>
    </sheetView>
  </sheetViews>
  <sheetFormatPr defaultColWidth="9" defaultRowHeight="13.8"/>
  <cols>
    <col min="1" max="1" width="13.287037037037" style="2" customWidth="1"/>
    <col min="2" max="2" width="6.71296296296296" style="2" customWidth="1"/>
    <col min="3" max="3" width="6" style="2" customWidth="1"/>
    <col min="4" max="4" width="6.85185185185185" style="2" customWidth="1"/>
    <col min="5" max="5" width="3.71296296296296" style="2" customWidth="1"/>
    <col min="6" max="6" width="8.42592592592593" style="2" customWidth="1"/>
    <col min="7" max="7" width="10.1388888888889" style="2" customWidth="1"/>
    <col min="8" max="8" width="5.57407407407407" style="3" customWidth="1"/>
    <col min="9" max="9" width="6" style="3" customWidth="1"/>
    <col min="10" max="10" width="0.425925925925926" style="2" customWidth="1"/>
    <col min="11" max="11" width="38.4259259259259" style="2" customWidth="1"/>
    <col min="12" max="16384" width="9" style="2"/>
  </cols>
  <sheetData>
    <row r="1" spans="1:14">
      <c r="A1" s="78" t="str">
        <f>VLOOKUP($M$1,'CTY-NCC'!$A$3:$R$494,2,0)</f>
        <v>CÔNG TY CỔ PHẦN THƯƠNG MẠI ABC</v>
      </c>
      <c r="B1" s="78"/>
      <c r="C1" s="78"/>
      <c r="D1" s="78"/>
      <c r="E1" s="78"/>
      <c r="F1" s="78"/>
      <c r="G1" s="78"/>
      <c r="H1" s="78" t="s">
        <v>118</v>
      </c>
      <c r="I1" s="78"/>
      <c r="J1" s="78"/>
      <c r="K1" s="78"/>
      <c r="M1" s="2">
        <v>1</v>
      </c>
      <c r="N1" s="2" t="s">
        <v>119</v>
      </c>
    </row>
    <row r="2" spans="1:14">
      <c r="A2" s="42" t="str">
        <f>VLOOKUP($M$2,NLĐ!$A$3:$CC$410,47,0)</f>
        <v>01_PLHDLD/ACB/2025</v>
      </c>
      <c r="B2" s="42"/>
      <c r="C2" s="42"/>
      <c r="D2" s="42"/>
      <c r="E2" s="42"/>
      <c r="F2" s="42"/>
      <c r="G2" s="42"/>
      <c r="H2" s="78" t="s">
        <v>120</v>
      </c>
      <c r="I2" s="78"/>
      <c r="J2" s="78"/>
      <c r="K2" s="78"/>
      <c r="M2" s="2">
        <v>2</v>
      </c>
      <c r="N2" s="2" t="s">
        <v>121</v>
      </c>
    </row>
    <row r="3" spans="1:11">
      <c r="A3" s="6"/>
      <c r="B3" s="6"/>
      <c r="C3" s="6"/>
      <c r="D3" s="6"/>
      <c r="E3" s="6"/>
      <c r="F3" s="6"/>
      <c r="G3" s="6"/>
      <c r="H3" s="7"/>
      <c r="I3" s="7"/>
      <c r="J3" s="6"/>
      <c r="K3" s="6"/>
    </row>
    <row r="4" ht="30.75" customHeight="1" spans="1:11">
      <c r="A4" s="79" t="s">
        <v>273</v>
      </c>
      <c r="B4" s="79"/>
      <c r="C4" s="79"/>
      <c r="D4" s="79"/>
      <c r="E4" s="79"/>
      <c r="F4" s="79"/>
      <c r="G4" s="79"/>
      <c r="H4" s="79"/>
      <c r="I4" s="79"/>
      <c r="J4" s="79"/>
      <c r="K4" s="79"/>
    </row>
    <row r="5" ht="28.5" customHeight="1" spans="1:11">
      <c r="A5" s="432" t="s">
        <v>274</v>
      </c>
      <c r="B5" s="13"/>
      <c r="C5" s="13"/>
      <c r="D5" s="13"/>
      <c r="E5" s="13"/>
      <c r="F5" s="13"/>
      <c r="G5" s="13"/>
      <c r="H5" s="13"/>
      <c r="I5" s="13"/>
      <c r="J5" s="13"/>
      <c r="K5" s="13"/>
    </row>
    <row r="6" ht="21" customHeight="1" spans="1:11">
      <c r="A6" s="14" t="str">
        <f>"- Căn cứ Hợp đồng lao động số "&amp;VLOOKUP($M$2,NLĐ!$A$3:$CC$410,39,0)&amp;" đã ký "&amp;VLOOKUP($M$2,NLĐ!$A$3:$CC$410,41,0)&amp;" giữa hai bên,"</f>
        <v>- Căn cứ Hợp đồng lao động số 01_HDLD/ABC/2025 đã ký 20/04/2025 giữa hai bên,</v>
      </c>
      <c r="B6" s="14"/>
      <c r="C6" s="14"/>
      <c r="D6" s="14"/>
      <c r="E6" s="14"/>
      <c r="F6" s="14"/>
      <c r="G6" s="14"/>
      <c r="H6" s="14"/>
      <c r="I6" s="14"/>
      <c r="J6" s="14"/>
      <c r="K6" s="14"/>
    </row>
    <row r="7" s="2" customFormat="1" ht="19.5" customHeight="1" spans="1:11">
      <c r="A7" s="15" t="str">
        <f>"Hôm nay, "&amp;VLOOKUP($M$2,NLĐ!$A$3:$CC$411,49,0)&amp;", tại văn phòng Công ty Cổ phần Thương Mại ABC. Chúng tôi gồm:"</f>
        <v>Hôm nay, 20/06/2025, tại văn phòng Công ty Cổ phần Thương Mại ABC. Chúng tôi gồm:</v>
      </c>
      <c r="B7" s="15"/>
      <c r="C7" s="15"/>
      <c r="D7" s="15"/>
      <c r="E7" s="15"/>
      <c r="F7" s="15"/>
      <c r="G7" s="15"/>
      <c r="H7" s="15"/>
      <c r="I7" s="15"/>
      <c r="J7" s="15"/>
      <c r="K7" s="15"/>
    </row>
    <row r="8" s="2" customFormat="1" ht="4.5" customHeight="1" spans="1:11">
      <c r="A8" s="15"/>
      <c r="B8" s="16"/>
      <c r="C8" s="16"/>
      <c r="D8" s="16"/>
      <c r="E8" s="16"/>
      <c r="F8" s="16"/>
      <c r="G8" s="16"/>
      <c r="H8" s="16"/>
      <c r="I8" s="16"/>
      <c r="J8" s="16"/>
      <c r="K8" s="16"/>
    </row>
    <row r="9" s="1" customFormat="1" ht="21" customHeight="1" spans="1:11">
      <c r="A9" s="17" t="s">
        <v>124</v>
      </c>
      <c r="B9" s="18"/>
      <c r="C9" s="18"/>
      <c r="D9" s="18"/>
      <c r="E9" s="18"/>
      <c r="F9" s="19" t="str">
        <f>VLOOKUP($M$1,'CTY-NCC'!$A$3:$T$3,2,0)</f>
        <v>CÔNG TY CỔ PHẦN THƯƠNG MẠI ABC</v>
      </c>
      <c r="G9" s="18"/>
      <c r="H9" s="18"/>
      <c r="I9" s="18"/>
      <c r="J9" s="18"/>
      <c r="K9" s="18"/>
    </row>
    <row r="10" s="2" customFormat="1" ht="19.5" customHeight="1" spans="1:11">
      <c r="A10" s="20" t="s">
        <v>125</v>
      </c>
      <c r="B10" s="21" t="str">
        <f>VLOOKUP($M$1,'CTY-NCC'!$A$3:$T$3,5,0)</f>
        <v>15 Lý Thường Kiệt, Phường 10, Quận 10, TP. HCM.</v>
      </c>
      <c r="C10" s="6"/>
      <c r="D10" s="6"/>
      <c r="E10" s="6"/>
      <c r="F10" s="6"/>
      <c r="G10" s="6"/>
      <c r="H10" s="7"/>
      <c r="I10" s="7"/>
      <c r="J10" s="6"/>
      <c r="K10" s="6"/>
    </row>
    <row r="11" s="2" customFormat="1" ht="19.5" customHeight="1" spans="1:11">
      <c r="A11" s="20" t="s">
        <v>126</v>
      </c>
      <c r="B11" s="429" t="str">
        <f>VLOOKUP($M$1,'CTY-NCC'!$A$3:$T$3,6,0)</f>
        <v>031100000</v>
      </c>
      <c r="C11" s="6"/>
      <c r="D11" s="6"/>
      <c r="E11" s="6"/>
      <c r="F11" s="6"/>
      <c r="G11" s="6"/>
      <c r="H11" s="7"/>
      <c r="I11" s="7"/>
      <c r="J11" s="6"/>
      <c r="K11" s="6"/>
    </row>
    <row r="12" s="2" customFormat="1" ht="19.5" customHeight="1" spans="1:16">
      <c r="A12" s="20" t="s">
        <v>127</v>
      </c>
      <c r="B12" s="22" t="s">
        <v>22</v>
      </c>
      <c r="C12" s="22"/>
      <c r="D12" s="22"/>
      <c r="E12" s="22"/>
      <c r="F12" s="22"/>
      <c r="G12" s="22"/>
      <c r="H12" s="7"/>
      <c r="I12" s="7"/>
      <c r="J12" s="20" t="s">
        <v>128</v>
      </c>
      <c r="K12" s="6"/>
      <c r="P12" s="37" t="s">
        <v>129</v>
      </c>
    </row>
    <row r="13" s="2" customFormat="1" ht="19.5" customHeight="1" spans="1:11">
      <c r="A13" s="20" t="s">
        <v>130</v>
      </c>
      <c r="B13" s="429" t="str">
        <f>VLOOKUP($M$1,'CTY-NCC'!$A$3:$T$3,7,0)</f>
        <v>Giám Đốc</v>
      </c>
      <c r="C13" s="6"/>
      <c r="D13" s="6"/>
      <c r="E13" s="6"/>
      <c r="F13" s="6"/>
      <c r="G13" s="6"/>
      <c r="H13" s="7"/>
      <c r="I13" s="7"/>
      <c r="J13" s="6"/>
      <c r="K13" s="6"/>
    </row>
    <row r="14" s="2" customFormat="1" ht="15" customHeight="1" spans="1:11">
      <c r="A14" s="23" t="s">
        <v>131</v>
      </c>
      <c r="B14" s="6"/>
      <c r="C14" s="6"/>
      <c r="D14" s="6"/>
      <c r="E14" s="6"/>
      <c r="F14" s="6"/>
      <c r="G14" s="6"/>
      <c r="H14" s="7"/>
      <c r="I14" s="7"/>
      <c r="J14" s="6"/>
      <c r="K14" s="6"/>
    </row>
    <row r="15" ht="12.75" customHeight="1" spans="1:11">
      <c r="A15" s="6"/>
      <c r="B15" s="6"/>
      <c r="C15" s="6"/>
      <c r="D15" s="6"/>
      <c r="E15" s="6"/>
      <c r="F15" s="6"/>
      <c r="G15" s="6"/>
      <c r="H15" s="7"/>
      <c r="I15" s="7"/>
      <c r="J15" s="6"/>
      <c r="K15" s="6"/>
    </row>
    <row r="16" ht="19.5" customHeight="1" spans="1:12">
      <c r="A16" s="24" t="s">
        <v>132</v>
      </c>
      <c r="B16" s="20"/>
      <c r="C16" s="6"/>
      <c r="D16" s="25"/>
      <c r="E16" s="25" t="str">
        <f>VLOOKUP($M$2,NLĐ!$A$3:$CC$411,2,0)</f>
        <v>Nguyễn Văn B</v>
      </c>
      <c r="F16" s="25"/>
      <c r="G16" s="25"/>
      <c r="H16" s="25"/>
      <c r="I16" s="25"/>
      <c r="J16" s="38" t="s">
        <v>128</v>
      </c>
      <c r="K16" s="38"/>
      <c r="L16" s="39"/>
    </row>
    <row r="17" ht="19.5" customHeight="1" spans="1:11">
      <c r="A17" s="20" t="s">
        <v>134</v>
      </c>
      <c r="B17" s="15">
        <f>VLOOKUP($M$2,NLĐ!$A$3:$CC$411,6,0)</f>
        <v>33153</v>
      </c>
      <c r="C17" s="15"/>
      <c r="D17" s="26"/>
      <c r="E17" s="27" t="s">
        <v>135</v>
      </c>
      <c r="F17" s="27" t="str">
        <f>VLOOKUP($M$2,NLĐ!$A$3:$CC$411,18,0)</f>
        <v>Tỉnh C</v>
      </c>
      <c r="G17" s="27"/>
      <c r="H17" s="7"/>
      <c r="I17" s="7"/>
      <c r="J17" s="6"/>
      <c r="K17" s="6"/>
    </row>
    <row r="18" ht="19.5" customHeight="1" spans="1:11">
      <c r="A18" s="20" t="s">
        <v>136</v>
      </c>
      <c r="B18" s="20"/>
      <c r="C18" s="6" t="str">
        <f>VLOOKUP($M$2,NLĐ!$A$3:$CC$411,15,0)</f>
        <v>Thôn A, Huyện B, Tỉnh C</v>
      </c>
      <c r="D18" s="6"/>
      <c r="E18" s="6"/>
      <c r="F18" s="6"/>
      <c r="G18" s="6"/>
      <c r="H18" s="6"/>
      <c r="I18" s="6"/>
      <c r="J18" s="6"/>
      <c r="K18" s="6"/>
    </row>
    <row r="19" ht="19.5" customHeight="1" spans="1:11">
      <c r="A19" s="20" t="s">
        <v>137</v>
      </c>
      <c r="B19" s="6"/>
      <c r="C19" s="434" t="str">
        <f>VLOOKUP($M$2,NLĐ!$A$3:$CC$410,10,0)</f>
        <v>05200000000</v>
      </c>
      <c r="D19" s="6"/>
      <c r="E19" s="6" t="s">
        <v>138</v>
      </c>
      <c r="F19" s="6"/>
      <c r="G19" s="15" t="str">
        <f>VLOOKUP($M$2,NLĐ!$A$3:$CC$410,11,0)</f>
        <v>21/2/2024</v>
      </c>
      <c r="H19" s="7" t="s">
        <v>139</v>
      </c>
      <c r="I19" s="6" t="str">
        <f>VLOOKUP($M$2,NLĐ!$A$3:$CC$410,12,0)</f>
        <v>Cục trưởng Cục CS Về QLHC TTXH</v>
      </c>
      <c r="J19" s="6"/>
      <c r="K19" s="6"/>
    </row>
    <row r="20" spans="1:11">
      <c r="A20" s="23" t="s">
        <v>140</v>
      </c>
      <c r="B20" s="6"/>
      <c r="C20" s="6"/>
      <c r="D20" s="6"/>
      <c r="E20" s="6"/>
      <c r="F20" s="6"/>
      <c r="G20" s="6"/>
      <c r="H20" s="7"/>
      <c r="I20" s="7"/>
      <c r="J20" s="6"/>
      <c r="K20" s="6"/>
    </row>
    <row r="21" ht="10.5" customHeight="1" spans="1:11">
      <c r="A21" s="6"/>
      <c r="B21" s="6"/>
      <c r="C21" s="6"/>
      <c r="D21" s="6"/>
      <c r="E21" s="6"/>
      <c r="F21" s="6"/>
      <c r="G21" s="6"/>
      <c r="H21" s="7"/>
      <c r="I21" s="7"/>
      <c r="J21" s="6"/>
      <c r="K21" s="6"/>
    </row>
    <row r="22" ht="35.25" customHeight="1" spans="1:11">
      <c r="A22" s="44" t="str">
        <f>"Căn cứ vào hợp đồng lao động số "&amp;VLOOKUP($M$2,NLĐ!$A$3:$CC$410,39,0)&amp;" ký "&amp;VLOOKUP($M$2,NLĐ!$A$3:$CC$410,41,0)&amp;"và nhu cầu sử dụng lao động, hai bên cùng nhau thỏa thuận thay đổi nội dung của hợp đồng mà hai bên đã ký kết như sau:"</f>
        <v>Căn cứ vào hợp đồng lao động số 01_HDLD/ABC/2025 ký 20/04/2025và nhu cầu sử dụng lao động, hai bên cùng nhau thỏa thuận thay đổi nội dung của hợp đồng mà hai bên đã ký kết như sau:</v>
      </c>
      <c r="B22" s="44"/>
      <c r="C22" s="44"/>
      <c r="D22" s="44"/>
      <c r="E22" s="44"/>
      <c r="F22" s="44"/>
      <c r="G22" s="44"/>
      <c r="H22" s="44"/>
      <c r="I22" s="44"/>
      <c r="J22" s="44"/>
      <c r="K22" s="44"/>
    </row>
    <row r="23" ht="5.25" customHeight="1" spans="1:11">
      <c r="A23" s="73"/>
      <c r="B23" s="73"/>
      <c r="C23" s="73"/>
      <c r="D23" s="73"/>
      <c r="E23" s="73"/>
      <c r="F23" s="73"/>
      <c r="G23" s="73"/>
      <c r="H23" s="73"/>
      <c r="I23" s="73"/>
      <c r="J23" s="73"/>
      <c r="K23" s="73"/>
    </row>
    <row r="24" ht="19.5" customHeight="1" spans="1:12">
      <c r="A24" s="24" t="s">
        <v>235</v>
      </c>
      <c r="B24" s="24"/>
      <c r="C24" s="6"/>
      <c r="D24" s="6"/>
      <c r="E24" s="6"/>
      <c r="F24" s="6"/>
      <c r="G24" s="6"/>
      <c r="H24" s="7"/>
      <c r="I24" s="7"/>
      <c r="J24" s="6"/>
      <c r="K24" s="6"/>
      <c r="L24" s="53"/>
    </row>
    <row r="25" ht="19.5" customHeight="1" spans="1:8">
      <c r="A25" s="435" t="s">
        <v>275</v>
      </c>
      <c r="B25" s="80"/>
      <c r="C25" s="81">
        <f>C26+H27</f>
        <v>20000000</v>
      </c>
      <c r="D25" s="81"/>
      <c r="E25" s="2" t="s">
        <v>237</v>
      </c>
      <c r="F25" s="80"/>
      <c r="G25" s="80"/>
      <c r="H25" s="80"/>
    </row>
    <row r="26" ht="19.5" customHeight="1" spans="1:11">
      <c r="A26" s="436" t="s">
        <v>238</v>
      </c>
      <c r="B26" s="82"/>
      <c r="C26" s="46">
        <f>VLOOKUP($M$2,NLĐ!$A$3:$CC$410,51,0)</f>
        <v>15000000</v>
      </c>
      <c r="D26" s="46"/>
      <c r="E26" s="6" t="s">
        <v>237</v>
      </c>
      <c r="F26" s="6"/>
      <c r="G26" s="15"/>
      <c r="H26" s="27"/>
      <c r="I26" s="7"/>
      <c r="J26" s="6"/>
      <c r="K26" s="6"/>
    </row>
    <row r="27" ht="19.5" customHeight="1" spans="1:11">
      <c r="A27" s="436" t="s">
        <v>239</v>
      </c>
      <c r="B27" s="82"/>
      <c r="C27" s="82"/>
      <c r="D27" s="82"/>
      <c r="E27" s="82"/>
      <c r="F27" s="82"/>
      <c r="G27" s="82"/>
      <c r="H27" s="46">
        <f>VLOOKUP($M$2,NLĐ!$A$3:$CC$410,52,0)</f>
        <v>5000000</v>
      </c>
      <c r="I27" s="46"/>
      <c r="J27" s="46"/>
      <c r="K27" s="6" t="s">
        <v>237</v>
      </c>
    </row>
    <row r="28" ht="19.5" customHeight="1" spans="1:11">
      <c r="A28" s="436" t="s">
        <v>240</v>
      </c>
      <c r="B28" s="27"/>
      <c r="C28" s="47"/>
      <c r="D28" s="27"/>
      <c r="E28" s="27"/>
      <c r="F28" s="27"/>
      <c r="G28" s="27"/>
      <c r="H28" s="7"/>
      <c r="I28" s="7"/>
      <c r="J28" s="6"/>
      <c r="K28" s="6"/>
    </row>
    <row r="29" ht="19.5" customHeight="1" spans="1:11">
      <c r="A29" s="24" t="s">
        <v>241</v>
      </c>
      <c r="B29" s="24"/>
      <c r="C29" s="6"/>
      <c r="D29" s="6"/>
      <c r="E29" s="6"/>
      <c r="F29" s="6"/>
      <c r="G29" s="6"/>
      <c r="H29" s="7"/>
      <c r="I29" s="7"/>
      <c r="J29" s="6"/>
      <c r="K29" s="6"/>
    </row>
    <row r="30" ht="19.5" customHeight="1" spans="1:11">
      <c r="A30" s="20" t="s">
        <v>242</v>
      </c>
      <c r="B30" s="20"/>
      <c r="C30" s="20"/>
      <c r="D30" s="48" t="str">
        <f>VLOOKUP($M$2,NLĐ!$A$3:$CC$410,49,0)</f>
        <v>20/06/2025</v>
      </c>
      <c r="E30" s="48"/>
      <c r="F30" s="20" t="s">
        <v>243</v>
      </c>
      <c r="G30" s="15" t="str">
        <f>VLOOKUP($M$2,NLĐ!$A$3:$CC$410,50,0)</f>
        <v>19/04/2026</v>
      </c>
      <c r="H30" s="15"/>
      <c r="I30" s="20"/>
      <c r="J30" s="6"/>
      <c r="K30" s="20"/>
    </row>
    <row r="31" ht="35.25" customHeight="1" spans="1:11">
      <c r="A31" s="83" t="str">
        <f>"Phụ lục này là bộ phận của Hợp đồng lao động số "&amp;VLOOKUP($M$2,NLĐ!$A$3:$CC$410,39,0)&amp;" có giá trị pháp lý như Hợp đồng lao động ký trước đó, và làm cơ sở để giải quyết khi có tranh chấp lao động xảy ra. "</f>
        <v>Phụ lục này là bộ phận của Hợp đồng lao động số 01_HDLD/ABC/2025 có giá trị pháp lý như Hợp đồng lao động ký trước đó, và làm cơ sở để giải quyết khi có tranh chấp lao động xảy ra. </v>
      </c>
      <c r="B31" s="83"/>
      <c r="C31" s="83"/>
      <c r="D31" s="83"/>
      <c r="E31" s="83"/>
      <c r="F31" s="83"/>
      <c r="G31" s="83"/>
      <c r="H31" s="83"/>
      <c r="I31" s="83"/>
      <c r="J31" s="83"/>
      <c r="K31" s="83"/>
    </row>
    <row r="32" spans="1:11">
      <c r="A32" s="33" t="s">
        <v>202</v>
      </c>
      <c r="B32" s="33"/>
      <c r="C32" s="33"/>
      <c r="D32" s="33"/>
      <c r="E32" s="33"/>
      <c r="F32" s="33"/>
      <c r="G32" s="33"/>
      <c r="H32" s="33" t="s">
        <v>203</v>
      </c>
      <c r="I32" s="33"/>
      <c r="J32" s="33"/>
      <c r="K32" s="33"/>
    </row>
    <row r="33" ht="134.25" customHeight="1" spans="1:11">
      <c r="A33" s="34" t="str">
        <f>VLOOKUP($M$2,NLĐ!$A$3:$CC$411,2,0)</f>
        <v>Nguyễn Văn B</v>
      </c>
      <c r="B33" s="34"/>
      <c r="C33" s="34"/>
      <c r="D33" s="34"/>
      <c r="E33" s="34"/>
      <c r="F33" s="34"/>
      <c r="G33" s="34"/>
      <c r="H33" s="34" t="str">
        <f>VLOOKUP($M$1,'CTY-NCC'!$A$3:$R$494,4,0)</f>
        <v>NGUYỄN VĂN A</v>
      </c>
      <c r="I33" s="34"/>
      <c r="J33" s="34"/>
      <c r="K33" s="34"/>
    </row>
  </sheetData>
  <mergeCells count="24">
    <mergeCell ref="A1:G1"/>
    <mergeCell ref="H1:K1"/>
    <mergeCell ref="A2:G2"/>
    <mergeCell ref="H2:K2"/>
    <mergeCell ref="A4:K4"/>
    <mergeCell ref="A5:K5"/>
    <mergeCell ref="A6:K6"/>
    <mergeCell ref="A7:K7"/>
    <mergeCell ref="B12:G12"/>
    <mergeCell ref="J16:K16"/>
    <mergeCell ref="B17:C17"/>
    <mergeCell ref="A22:K22"/>
    <mergeCell ref="C25:D25"/>
    <mergeCell ref="A26:B26"/>
    <mergeCell ref="C26:D26"/>
    <mergeCell ref="A27:G27"/>
    <mergeCell ref="H27:J27"/>
    <mergeCell ref="D30:E30"/>
    <mergeCell ref="G30:H30"/>
    <mergeCell ref="A31:K31"/>
    <mergeCell ref="A32:G32"/>
    <mergeCell ref="H32:K32"/>
    <mergeCell ref="A33:G33"/>
    <mergeCell ref="H33:K33"/>
  </mergeCells>
  <pageMargins left="0.393700787401575" right="0.393700787401575" top="0.590551181102362" bottom="0.31496062992126" header="0" footer="0"/>
  <pageSetup paperSize="9" scale="90"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1"/>
  <sheetViews>
    <sheetView view="pageBreakPreview" zoomScaleNormal="100" topLeftCell="A7" workbookViewId="0">
      <selection activeCell="A30" sqref="A30:K30"/>
    </sheetView>
  </sheetViews>
  <sheetFormatPr defaultColWidth="9" defaultRowHeight="13.8"/>
  <cols>
    <col min="1" max="1" width="13.287037037037" style="55" customWidth="1"/>
    <col min="2" max="2" width="6.71296296296296" style="55" customWidth="1"/>
    <col min="3" max="3" width="4.85185185185185" style="55" customWidth="1"/>
    <col min="4" max="4" width="8" style="55" customWidth="1"/>
    <col min="5" max="5" width="5.28703703703704" style="55" customWidth="1"/>
    <col min="6" max="6" width="5.33333333333333" style="55" customWidth="1"/>
    <col min="7" max="7" width="11" style="55" customWidth="1"/>
    <col min="8" max="8" width="3.42592592592593" style="56" customWidth="1"/>
    <col min="9" max="9" width="2.85185185185185" style="56" customWidth="1"/>
    <col min="10" max="10" width="9" style="55"/>
    <col min="11" max="11" width="46.8518518518519" style="55" customWidth="1"/>
    <col min="12" max="16384" width="9" style="55"/>
  </cols>
  <sheetData>
    <row r="1" spans="1:14">
      <c r="A1" s="57" t="str">
        <f>VLOOKUP($M$1,'CTY-NCC'!$A$3:$R$494,2,0)</f>
        <v>CÔNG TY CỔ PHẦN THƯƠNG MẠI ABC</v>
      </c>
      <c r="B1" s="57"/>
      <c r="C1" s="57"/>
      <c r="D1" s="57"/>
      <c r="E1" s="57"/>
      <c r="F1" s="57"/>
      <c r="G1" s="57"/>
      <c r="H1" s="57" t="s">
        <v>118</v>
      </c>
      <c r="I1" s="57"/>
      <c r="J1" s="57"/>
      <c r="K1" s="57"/>
      <c r="M1" s="55">
        <v>1</v>
      </c>
      <c r="N1" s="55" t="s">
        <v>119</v>
      </c>
    </row>
    <row r="2" spans="1:14">
      <c r="A2" s="58" t="str">
        <f>VLOOKUP($M$2,NLĐ!$A$3:$CC$410,54,0)</f>
        <v>02_HDLD/ABC/2026</v>
      </c>
      <c r="B2" s="58"/>
      <c r="C2" s="58"/>
      <c r="D2" s="58"/>
      <c r="E2" s="58"/>
      <c r="F2" s="58"/>
      <c r="G2" s="58"/>
      <c r="H2" s="57" t="s">
        <v>120</v>
      </c>
      <c r="I2" s="57"/>
      <c r="J2" s="57"/>
      <c r="K2" s="57"/>
      <c r="M2" s="55">
        <v>2</v>
      </c>
      <c r="N2" s="55" t="s">
        <v>121</v>
      </c>
    </row>
    <row r="4" ht="30.75" customHeight="1" spans="1:11">
      <c r="A4" s="59" t="s">
        <v>244</v>
      </c>
      <c r="B4" s="59"/>
      <c r="C4" s="59"/>
      <c r="D4" s="59"/>
      <c r="E4" s="59"/>
      <c r="F4" s="59"/>
      <c r="G4" s="59"/>
      <c r="H4" s="59"/>
      <c r="I4" s="59"/>
      <c r="J4" s="59"/>
      <c r="K4" s="59"/>
    </row>
    <row r="5" ht="23.25" customHeight="1" spans="1:11">
      <c r="A5" s="427" t="s">
        <v>122</v>
      </c>
      <c r="B5" s="60"/>
      <c r="C5" s="60"/>
      <c r="D5" s="60"/>
      <c r="E5" s="60"/>
      <c r="F5" s="60"/>
      <c r="G5" s="60"/>
      <c r="H5" s="60"/>
      <c r="I5" s="60"/>
      <c r="J5" s="60"/>
      <c r="K5" s="60"/>
    </row>
    <row r="6" ht="23.25" customHeight="1" spans="1:11">
      <c r="A6" s="433" t="s">
        <v>123</v>
      </c>
      <c r="B6" s="14"/>
      <c r="C6" s="14"/>
      <c r="D6" s="14"/>
      <c r="E6" s="14"/>
      <c r="F6" s="14"/>
      <c r="G6" s="14"/>
      <c r="H6" s="14"/>
      <c r="I6" s="14"/>
      <c r="J6" s="14"/>
      <c r="K6" s="14"/>
    </row>
    <row r="7" ht="20.25" customHeight="1" spans="1:11">
      <c r="A7" s="15" t="str">
        <f>"Hôm nay, "&amp;VLOOKUP($M$2,NLĐ!$A$3:$CC$411,56,0)&amp;", tại văn phòng Công ty Cổ phần Thương Mại ABC. Chúng tôi gồm:"</f>
        <v>Hôm nay, 20/04/2026, tại văn phòng Công ty Cổ phần Thương Mại ABC. Chúng tôi gồm:</v>
      </c>
      <c r="B7" s="15"/>
      <c r="C7" s="15"/>
      <c r="D7" s="15"/>
      <c r="E7" s="15"/>
      <c r="F7" s="15"/>
      <c r="G7" s="15"/>
      <c r="H7" s="15"/>
      <c r="I7" s="15"/>
      <c r="J7" s="15"/>
      <c r="K7" s="15"/>
    </row>
    <row r="8" s="1" customFormat="1" ht="21" customHeight="1" spans="1:11">
      <c r="A8" s="17" t="s">
        <v>124</v>
      </c>
      <c r="B8" s="18"/>
      <c r="C8" s="18"/>
      <c r="D8" s="18"/>
      <c r="E8" s="18"/>
      <c r="F8" s="19" t="str">
        <f>VLOOKUP($M$1,'CTY-NCC'!$A$3:$T$3,2,0)</f>
        <v>CÔNG TY CỔ PHẦN THƯƠNG MẠI ABC</v>
      </c>
      <c r="G8" s="18"/>
      <c r="H8" s="18"/>
      <c r="I8" s="18"/>
      <c r="J8" s="18"/>
      <c r="K8" s="18"/>
    </row>
    <row r="9" s="2" customFormat="1" ht="19.5" customHeight="1" spans="1:11">
      <c r="A9" s="20" t="s">
        <v>125</v>
      </c>
      <c r="B9" s="21" t="str">
        <f>VLOOKUP($M$1,'CTY-NCC'!$A$3:$T$3,5,0)</f>
        <v>15 Lý Thường Kiệt, Phường 10, Quận 10, TP. HCM.</v>
      </c>
      <c r="C9" s="6"/>
      <c r="D9" s="6"/>
      <c r="E9" s="6"/>
      <c r="F9" s="6"/>
      <c r="G9" s="6"/>
      <c r="H9" s="7"/>
      <c r="I9" s="7"/>
      <c r="J9" s="6"/>
      <c r="K9" s="6"/>
    </row>
    <row r="10" s="2" customFormat="1" ht="19.5" customHeight="1" spans="1:11">
      <c r="A10" s="20" t="s">
        <v>126</v>
      </c>
      <c r="B10" s="429" t="str">
        <f>VLOOKUP($M$1,'CTY-NCC'!$A$3:$T$3,6,0)</f>
        <v>031100000</v>
      </c>
      <c r="C10" s="6"/>
      <c r="D10" s="6"/>
      <c r="E10" s="6"/>
      <c r="F10" s="6"/>
      <c r="G10" s="6"/>
      <c r="H10" s="7"/>
      <c r="I10" s="7"/>
      <c r="J10" s="6"/>
      <c r="K10" s="6"/>
    </row>
    <row r="11" s="2" customFormat="1" ht="19.5" customHeight="1" spans="1:16">
      <c r="A11" s="20" t="s">
        <v>127</v>
      </c>
      <c r="B11" s="22" t="s">
        <v>22</v>
      </c>
      <c r="C11" s="22"/>
      <c r="D11" s="22"/>
      <c r="E11" s="22"/>
      <c r="F11" s="22"/>
      <c r="G11" s="22"/>
      <c r="H11" s="7"/>
      <c r="I11" s="7"/>
      <c r="J11" s="20" t="s">
        <v>128</v>
      </c>
      <c r="K11" s="6"/>
      <c r="P11" s="37" t="s">
        <v>129</v>
      </c>
    </row>
    <row r="12" s="2" customFormat="1" ht="19.5" customHeight="1" spans="1:11">
      <c r="A12" s="20" t="s">
        <v>130</v>
      </c>
      <c r="B12" s="429" t="str">
        <f>VLOOKUP($M$1,'CTY-NCC'!$A$3:$T$3,7,0)</f>
        <v>Giám Đốc</v>
      </c>
      <c r="C12" s="6"/>
      <c r="D12" s="6"/>
      <c r="E12" s="6"/>
      <c r="F12" s="6"/>
      <c r="G12" s="6"/>
      <c r="H12" s="7"/>
      <c r="I12" s="7"/>
      <c r="J12" s="6"/>
      <c r="K12" s="6"/>
    </row>
    <row r="13" s="2" customFormat="1" ht="15" customHeight="1" spans="1:11">
      <c r="A13" s="23" t="s">
        <v>131</v>
      </c>
      <c r="B13" s="6"/>
      <c r="C13" s="6"/>
      <c r="D13" s="6"/>
      <c r="E13" s="6"/>
      <c r="F13" s="6"/>
      <c r="G13" s="6"/>
      <c r="H13" s="7"/>
      <c r="I13" s="7"/>
      <c r="J13" s="6"/>
      <c r="K13" s="6"/>
    </row>
    <row r="14" s="2" customFormat="1" ht="12.75" customHeight="1" spans="1:11">
      <c r="A14" s="6"/>
      <c r="B14" s="6"/>
      <c r="C14" s="6"/>
      <c r="D14" s="6"/>
      <c r="E14" s="6"/>
      <c r="F14" s="6"/>
      <c r="G14" s="6"/>
      <c r="H14" s="7"/>
      <c r="I14" s="7"/>
      <c r="J14" s="6"/>
      <c r="K14" s="6"/>
    </row>
    <row r="15" s="2" customFormat="1" ht="19.5" customHeight="1" spans="1:12">
      <c r="A15" s="24" t="s">
        <v>132</v>
      </c>
      <c r="B15" s="20"/>
      <c r="C15" s="6"/>
      <c r="D15" s="25"/>
      <c r="E15" s="25" t="str">
        <f>VLOOKUP($M$2,NLĐ!$A$3:$CC$411,2,0)</f>
        <v>Nguyễn Văn B</v>
      </c>
      <c r="F15" s="25"/>
      <c r="G15" s="25"/>
      <c r="H15" s="25"/>
      <c r="I15" s="25"/>
      <c r="J15" s="38" t="s">
        <v>128</v>
      </c>
      <c r="K15" s="38"/>
      <c r="L15" s="39"/>
    </row>
    <row r="16" s="2" customFormat="1" ht="19.5" customHeight="1" spans="1:11">
      <c r="A16" s="20" t="s">
        <v>134</v>
      </c>
      <c r="B16" s="15">
        <f>VLOOKUP($M$2,NLĐ!$A$3:$CC$411,6,0)</f>
        <v>33153</v>
      </c>
      <c r="C16" s="15"/>
      <c r="D16" s="26"/>
      <c r="E16" s="27" t="s">
        <v>135</v>
      </c>
      <c r="F16" s="27" t="str">
        <f>VLOOKUP($M$2,NLĐ!$A$3:$CC$411,18,0)</f>
        <v>Tỉnh C</v>
      </c>
      <c r="G16" s="27"/>
      <c r="H16" s="7"/>
      <c r="I16" s="7"/>
      <c r="J16" s="6"/>
      <c r="K16" s="6"/>
    </row>
    <row r="17" s="2" customFormat="1" ht="19.5" customHeight="1" spans="1:11">
      <c r="A17" s="20" t="s">
        <v>136</v>
      </c>
      <c r="B17" s="20"/>
      <c r="C17" s="6" t="str">
        <f>VLOOKUP($M$2,NLĐ!$A$3:$CC$411,15,0)</f>
        <v>Thôn A, Huyện B, Tỉnh C</v>
      </c>
      <c r="D17" s="6"/>
      <c r="E17" s="6"/>
      <c r="F17" s="6"/>
      <c r="G17" s="6"/>
      <c r="H17" s="6"/>
      <c r="I17" s="6"/>
      <c r="J17" s="6"/>
      <c r="K17" s="6"/>
    </row>
    <row r="18" s="2" customFormat="1" ht="19.5" customHeight="1" spans="1:11">
      <c r="A18" s="20" t="s">
        <v>137</v>
      </c>
      <c r="B18" s="6"/>
      <c r="C18" s="441" t="str">
        <f>VLOOKUP($M$2,NLĐ!$A$3:$CC$410,10,0)</f>
        <v>05200000000</v>
      </c>
      <c r="D18" s="61"/>
      <c r="E18" s="6" t="s">
        <v>138</v>
      </c>
      <c r="F18" s="6"/>
      <c r="G18" s="15" t="str">
        <f>VLOOKUP($M$2,NLĐ!$A$3:$CC$410,11,0)</f>
        <v>21/2/2024</v>
      </c>
      <c r="H18" s="7" t="s">
        <v>139</v>
      </c>
      <c r="I18" s="6" t="str">
        <f>VLOOKUP($M$2,NLĐ!$A$3:$CC$410,12,0)</f>
        <v>Cục trưởng Cục CS Về QLHC TTXH</v>
      </c>
      <c r="J18" s="6"/>
      <c r="K18" s="6"/>
    </row>
    <row r="19" s="2" customFormat="1" spans="1:11">
      <c r="A19" s="23" t="s">
        <v>140</v>
      </c>
      <c r="B19" s="6"/>
      <c r="C19" s="6"/>
      <c r="D19" s="6"/>
      <c r="E19" s="6"/>
      <c r="F19" s="6"/>
      <c r="G19" s="6"/>
      <c r="H19" s="7"/>
      <c r="I19" s="7"/>
      <c r="J19" s="6"/>
      <c r="K19" s="6"/>
    </row>
    <row r="20" s="2" customFormat="1" spans="1:11">
      <c r="A20" s="23"/>
      <c r="B20" s="6"/>
      <c r="C20" s="6"/>
      <c r="D20" s="6"/>
      <c r="E20" s="6"/>
      <c r="F20" s="6"/>
      <c r="G20" s="6"/>
      <c r="H20" s="7"/>
      <c r="I20" s="7"/>
      <c r="J20" s="6"/>
      <c r="K20" s="6"/>
    </row>
    <row r="21" s="2" customFormat="1" ht="19.5" customHeight="1" spans="1:9">
      <c r="A21" s="62" t="s">
        <v>245</v>
      </c>
      <c r="B21" s="62"/>
      <c r="H21" s="3"/>
      <c r="I21" s="3"/>
    </row>
    <row r="22" s="2" customFormat="1" ht="19.5" customHeight="1" spans="1:9">
      <c r="A22" s="45" t="s">
        <v>142</v>
      </c>
      <c r="B22" s="45"/>
      <c r="H22" s="3"/>
      <c r="I22" s="3"/>
    </row>
    <row r="23" s="2" customFormat="1" ht="19.5" customHeight="1" spans="1:11">
      <c r="A23" s="6" t="s">
        <v>143</v>
      </c>
      <c r="B23" s="6"/>
      <c r="C23" s="6"/>
      <c r="D23" s="6" t="str">
        <f>VLOOKUP($M$2,NLĐ!$A$3:$CC$410,55,0)</f>
        <v>Hợp đồng không xác định thời hạn.</v>
      </c>
      <c r="E23" s="6"/>
      <c r="F23" s="6"/>
      <c r="G23" s="6"/>
      <c r="H23" s="7"/>
      <c r="I23" s="7"/>
      <c r="J23" s="6"/>
      <c r="K23" s="6"/>
    </row>
    <row r="24" s="2" customFormat="1" ht="19.5" customHeight="1" spans="1:11">
      <c r="A24" s="6" t="s">
        <v>144</v>
      </c>
      <c r="B24" s="48" t="str">
        <f>VLOOKUP($M$2,NLĐ!$A$3:$CC$410,57,0)</f>
        <v>20/04/2026</v>
      </c>
      <c r="C24" s="48"/>
      <c r="D24" s="6"/>
      <c r="E24" s="6"/>
      <c r="F24" s="15"/>
      <c r="G24" s="15"/>
      <c r="H24" s="7"/>
      <c r="I24" s="7"/>
      <c r="J24" s="6"/>
      <c r="K24" s="6"/>
    </row>
    <row r="25" s="2" customFormat="1" ht="19.5" customHeight="1" spans="1:11">
      <c r="A25" s="6" t="s">
        <v>276</v>
      </c>
      <c r="B25" s="6"/>
      <c r="C25" s="15" t="str">
        <f>VLOOKUP($M$2,NLĐ!$A$3:$CC$410,23,0)&amp;" hoặc theo sự điều động của Công ty."</f>
        <v>15 Lý Thường Kiệt, Phường 10, Quận 10, TP. HCM. hoặc theo sự điều động của Công ty.</v>
      </c>
      <c r="D25" s="15"/>
      <c r="E25" s="15"/>
      <c r="F25" s="15"/>
      <c r="G25" s="15"/>
      <c r="H25" s="15"/>
      <c r="I25" s="15"/>
      <c r="J25" s="15"/>
      <c r="K25" s="15"/>
    </row>
    <row r="26" s="2" customFormat="1" ht="19.5" customHeight="1" spans="1:11">
      <c r="A26" s="6" t="s">
        <v>146</v>
      </c>
      <c r="B26" s="25" t="str">
        <f>VLOOKUP($M$2,NLĐ!$A$3:$CC$410,5,0)</f>
        <v>Nhân viên Hành chính - Nhân sự</v>
      </c>
      <c r="C26" s="6"/>
      <c r="D26" s="6"/>
      <c r="E26" s="6"/>
      <c r="F26" s="6"/>
      <c r="G26" s="6"/>
      <c r="H26" s="7"/>
      <c r="I26" s="7"/>
      <c r="J26" s="6"/>
      <c r="K26" s="6"/>
    </row>
    <row r="27" s="2" customFormat="1" ht="19.5" customHeight="1" spans="1:11">
      <c r="A27" s="6" t="s">
        <v>147</v>
      </c>
      <c r="B27" s="6"/>
      <c r="C27" s="6"/>
      <c r="D27" s="6"/>
      <c r="E27" s="6"/>
      <c r="F27" s="6"/>
      <c r="G27" s="6"/>
      <c r="H27" s="7"/>
      <c r="I27" s="7"/>
      <c r="J27" s="6"/>
      <c r="K27" s="21"/>
    </row>
    <row r="28" s="2" customFormat="1" ht="25.5" customHeight="1" spans="1:11">
      <c r="A28" s="438" t="s">
        <v>277</v>
      </c>
      <c r="B28" s="63"/>
      <c r="C28" s="63"/>
      <c r="D28" s="63"/>
      <c r="E28" s="63"/>
      <c r="F28" s="63"/>
      <c r="G28" s="63"/>
      <c r="H28" s="63"/>
      <c r="I28" s="63"/>
      <c r="J28" s="63"/>
      <c r="K28" s="63"/>
    </row>
    <row r="29" s="2" customFormat="1" ht="22.5" customHeight="1" spans="1:11">
      <c r="A29" s="438" t="s">
        <v>278</v>
      </c>
      <c r="B29" s="63"/>
      <c r="C29" s="63"/>
      <c r="D29" s="63"/>
      <c r="E29" s="63"/>
      <c r="F29" s="63"/>
      <c r="G29" s="63"/>
      <c r="H29" s="63"/>
      <c r="I29" s="63"/>
      <c r="J29" s="63"/>
      <c r="K29" s="63"/>
    </row>
    <row r="30" s="2" customFormat="1" ht="36" customHeight="1" spans="1:17">
      <c r="A30" s="438" t="s">
        <v>279</v>
      </c>
      <c r="B30" s="63"/>
      <c r="C30" s="63"/>
      <c r="D30" s="63"/>
      <c r="E30" s="63"/>
      <c r="F30" s="63"/>
      <c r="G30" s="63"/>
      <c r="H30" s="63"/>
      <c r="I30" s="63"/>
      <c r="J30" s="63"/>
      <c r="K30" s="63"/>
      <c r="L30" s="75"/>
      <c r="M30" s="75"/>
      <c r="N30" s="75"/>
      <c r="O30" s="75"/>
      <c r="P30" s="75"/>
      <c r="Q30" s="75"/>
    </row>
    <row r="31" s="2" customFormat="1" ht="19.5" customHeight="1" spans="1:9">
      <c r="A31" s="45" t="s">
        <v>151</v>
      </c>
      <c r="B31" s="45"/>
      <c r="H31" s="3"/>
      <c r="I31" s="3"/>
    </row>
    <row r="32" s="1" customFormat="1" ht="19.5" customHeight="1" spans="1:11">
      <c r="A32" s="64" t="s">
        <v>152</v>
      </c>
      <c r="B32" s="21"/>
      <c r="C32" s="21"/>
      <c r="D32" s="21"/>
      <c r="E32" s="21"/>
      <c r="F32" s="21"/>
      <c r="G32" s="21"/>
      <c r="H32" s="65"/>
      <c r="I32" s="65"/>
      <c r="J32" s="21"/>
      <c r="K32" s="21"/>
    </row>
    <row r="33" s="1" customFormat="1" ht="19.5" customHeight="1" spans="1:11">
      <c r="A33" s="21" t="s">
        <v>153</v>
      </c>
      <c r="B33" s="21" t="str">
        <f>VLOOKUP($M$2,NLĐ!$A$3:$CC$410,22,0)</f>
        <v>8 giờ/ ngày</v>
      </c>
      <c r="C33" s="21"/>
      <c r="D33" s="21"/>
      <c r="E33" s="21"/>
      <c r="F33" s="21"/>
      <c r="G33" s="21"/>
      <c r="H33" s="65"/>
      <c r="I33" s="65"/>
      <c r="J33" s="21"/>
      <c r="K33" s="21"/>
    </row>
    <row r="34" s="1" customFormat="1" ht="19.5" customHeight="1" spans="1:11">
      <c r="A34" s="21" t="s">
        <v>154</v>
      </c>
      <c r="B34" s="21"/>
      <c r="C34" s="21"/>
      <c r="D34" s="21"/>
      <c r="E34" s="21"/>
      <c r="F34" s="21"/>
      <c r="G34" s="21"/>
      <c r="H34" s="65"/>
      <c r="I34" s="65"/>
      <c r="J34" s="21"/>
      <c r="K34" s="21"/>
    </row>
    <row r="35" s="1" customFormat="1" ht="19.5" customHeight="1" spans="1:11">
      <c r="A35" s="64" t="s">
        <v>155</v>
      </c>
      <c r="B35" s="21"/>
      <c r="C35" s="21"/>
      <c r="D35" s="21"/>
      <c r="E35" s="21"/>
      <c r="F35" s="21"/>
      <c r="G35" s="21"/>
      <c r="H35" s="65"/>
      <c r="I35" s="65"/>
      <c r="J35" s="21"/>
      <c r="K35" s="21"/>
    </row>
    <row r="36" s="1" customFormat="1" ht="19.5" customHeight="1" spans="1:11">
      <c r="A36" s="21" t="s">
        <v>156</v>
      </c>
      <c r="B36" s="21"/>
      <c r="C36" s="21"/>
      <c r="D36" s="21"/>
      <c r="E36" s="21"/>
      <c r="F36" s="21"/>
      <c r="G36" s="21"/>
      <c r="H36" s="65"/>
      <c r="I36" s="65"/>
      <c r="J36" s="21"/>
      <c r="K36" s="21"/>
    </row>
    <row r="37" s="1" customFormat="1" ht="19.5" customHeight="1" spans="1:11">
      <c r="A37" s="21" t="s">
        <v>157</v>
      </c>
      <c r="B37" s="21"/>
      <c r="C37" s="21"/>
      <c r="D37" s="21"/>
      <c r="E37" s="21"/>
      <c r="F37" s="21"/>
      <c r="G37" s="21"/>
      <c r="H37" s="65"/>
      <c r="I37" s="65"/>
      <c r="J37" s="21"/>
      <c r="K37" s="21"/>
    </row>
    <row r="38" s="1" customFormat="1" ht="19.5" customHeight="1" spans="1:11">
      <c r="A38" s="64" t="s">
        <v>158</v>
      </c>
      <c r="B38" s="21"/>
      <c r="C38" s="21"/>
      <c r="D38" s="21"/>
      <c r="E38" s="21"/>
      <c r="F38" s="21"/>
      <c r="G38" s="21"/>
      <c r="H38" s="65"/>
      <c r="I38" s="65"/>
      <c r="J38" s="21"/>
      <c r="K38" s="21"/>
    </row>
    <row r="39" s="2" customFormat="1" ht="19.5" customHeight="1" spans="1:9">
      <c r="A39" s="45" t="s">
        <v>159</v>
      </c>
      <c r="B39" s="45"/>
      <c r="H39" s="3"/>
      <c r="I39" s="3"/>
    </row>
    <row r="40" s="2" customFormat="1" ht="19.5" customHeight="1" spans="1:9">
      <c r="A40" s="45" t="s">
        <v>246</v>
      </c>
      <c r="B40" s="45"/>
      <c r="H40" s="3"/>
      <c r="I40" s="3"/>
    </row>
    <row r="41" s="1" customFormat="1" ht="19.5" customHeight="1" spans="1:11">
      <c r="A41" s="64" t="s">
        <v>161</v>
      </c>
      <c r="B41" s="21"/>
      <c r="C41" s="21"/>
      <c r="D41" s="21"/>
      <c r="E41" s="66">
        <f>VLOOKUP($M$2,NLĐ!$A$3:$CC$410,58,0)</f>
        <v>15000000</v>
      </c>
      <c r="F41" s="66"/>
      <c r="G41" s="67" t="s">
        <v>162</v>
      </c>
      <c r="H41" s="65"/>
      <c r="I41" s="65"/>
      <c r="J41" s="21"/>
      <c r="K41" s="21"/>
    </row>
    <row r="42" s="1" customFormat="1" ht="19.5" customHeight="1" spans="1:11">
      <c r="A42" s="64" t="s">
        <v>163</v>
      </c>
      <c r="B42" s="21"/>
      <c r="C42" s="21"/>
      <c r="D42" s="21"/>
      <c r="E42" s="66">
        <f>VLOOKUP($M$2,NLĐ!$A$3:$CC$410,59,0)</f>
        <v>5000000</v>
      </c>
      <c r="F42" s="66"/>
      <c r="G42" s="67" t="s">
        <v>162</v>
      </c>
      <c r="H42" s="65"/>
      <c r="I42" s="65"/>
      <c r="J42" s="21"/>
      <c r="K42" s="21"/>
    </row>
    <row r="43" s="1" customFormat="1" ht="19.5" customHeight="1" spans="1:11">
      <c r="A43" s="64" t="s">
        <v>164</v>
      </c>
      <c r="B43" s="21"/>
      <c r="C43" s="21"/>
      <c r="D43" s="21"/>
      <c r="E43" s="21"/>
      <c r="F43" s="21"/>
      <c r="G43" s="21"/>
      <c r="H43" s="65"/>
      <c r="I43" s="65"/>
      <c r="J43" s="21"/>
      <c r="K43" s="21"/>
    </row>
    <row r="44" s="1" customFormat="1" ht="19.5" customHeight="1" spans="1:11">
      <c r="A44" s="64" t="s">
        <v>165</v>
      </c>
      <c r="B44" s="21"/>
      <c r="C44" s="21"/>
      <c r="D44" s="21"/>
      <c r="E44" s="21"/>
      <c r="F44" s="21"/>
      <c r="G44" s="21"/>
      <c r="H44" s="65"/>
      <c r="I44" s="65"/>
      <c r="J44" s="21"/>
      <c r="K44" s="21"/>
    </row>
    <row r="45" s="1" customFormat="1" ht="19.5" customHeight="1" spans="1:11">
      <c r="A45" s="64" t="s">
        <v>166</v>
      </c>
      <c r="B45" s="21"/>
      <c r="C45" s="21"/>
      <c r="D45" s="21"/>
      <c r="E45" s="21"/>
      <c r="F45" s="21"/>
      <c r="G45" s="21"/>
      <c r="H45" s="65"/>
      <c r="I45" s="65"/>
      <c r="J45" s="21"/>
      <c r="K45" s="21"/>
    </row>
    <row r="46" s="1" customFormat="1" ht="19.5" customHeight="1" spans="1:11">
      <c r="A46" s="64" t="s">
        <v>167</v>
      </c>
      <c r="B46" s="21"/>
      <c r="C46" s="21"/>
      <c r="D46" s="21"/>
      <c r="E46" s="21"/>
      <c r="F46" s="21"/>
      <c r="G46" s="21"/>
      <c r="H46" s="65"/>
      <c r="I46" s="65"/>
      <c r="J46" s="21"/>
      <c r="K46" s="21"/>
    </row>
    <row r="47" s="1" customFormat="1" ht="19.5" customHeight="1" spans="1:11">
      <c r="A47" s="64" t="s">
        <v>168</v>
      </c>
      <c r="B47" s="21"/>
      <c r="C47" s="21"/>
      <c r="D47" s="21"/>
      <c r="E47" s="21"/>
      <c r="F47" s="21"/>
      <c r="G47" s="21"/>
      <c r="H47" s="65"/>
      <c r="I47" s="65"/>
      <c r="J47" s="21"/>
      <c r="K47" s="21"/>
    </row>
    <row r="48" s="1" customFormat="1" ht="19.5" customHeight="1" spans="1:11">
      <c r="A48" s="64" t="s">
        <v>169</v>
      </c>
      <c r="B48" s="21"/>
      <c r="C48" s="21"/>
      <c r="D48" s="21"/>
      <c r="E48" s="21"/>
      <c r="F48" s="21"/>
      <c r="G48" s="21"/>
      <c r="H48" s="65"/>
      <c r="I48" s="65"/>
      <c r="J48" s="21"/>
      <c r="K48" s="21"/>
    </row>
    <row r="49" s="1" customFormat="1" ht="19.5" customHeight="1" spans="1:11">
      <c r="A49" s="64" t="s">
        <v>170</v>
      </c>
      <c r="B49" s="21"/>
      <c r="C49" s="21"/>
      <c r="D49" s="21"/>
      <c r="E49" s="21"/>
      <c r="F49" s="21"/>
      <c r="G49" s="21"/>
      <c r="H49" s="65"/>
      <c r="I49" s="65"/>
      <c r="J49" s="21"/>
      <c r="K49" s="21"/>
    </row>
    <row r="50" s="1" customFormat="1" ht="19.5" customHeight="1" spans="1:11">
      <c r="A50" s="64" t="s">
        <v>171</v>
      </c>
      <c r="B50" s="21"/>
      <c r="C50" s="21"/>
      <c r="D50" s="21"/>
      <c r="E50" s="21"/>
      <c r="F50" s="21"/>
      <c r="G50" s="21"/>
      <c r="H50" s="65"/>
      <c r="I50" s="65"/>
      <c r="J50" s="21"/>
      <c r="K50" s="21"/>
    </row>
    <row r="51" s="1" customFormat="1" ht="15" customHeight="1" spans="1:11">
      <c r="A51" s="68" t="s">
        <v>172</v>
      </c>
      <c r="B51" s="69"/>
      <c r="C51" s="69"/>
      <c r="D51" s="69"/>
      <c r="E51" s="69"/>
      <c r="F51" s="69"/>
      <c r="G51" s="69"/>
      <c r="H51" s="69"/>
      <c r="I51" s="69"/>
      <c r="J51" s="69"/>
      <c r="K51" s="69"/>
    </row>
    <row r="52" s="54" customFormat="1" ht="19.5" customHeight="1" spans="1:11">
      <c r="A52" s="70" t="s">
        <v>173</v>
      </c>
      <c r="B52" s="70"/>
      <c r="C52" s="71"/>
      <c r="D52" s="71"/>
      <c r="E52" s="71"/>
      <c r="F52" s="71"/>
      <c r="G52" s="71"/>
      <c r="H52" s="72"/>
      <c r="I52" s="72"/>
      <c r="J52" s="71"/>
      <c r="K52" s="71"/>
    </row>
    <row r="53" s="2" customFormat="1" ht="19.5" customHeight="1" spans="1:11">
      <c r="A53" s="439" t="s">
        <v>247</v>
      </c>
      <c r="B53" s="20"/>
      <c r="C53" s="6"/>
      <c r="D53" s="6"/>
      <c r="E53" s="6"/>
      <c r="F53" s="6"/>
      <c r="G53" s="6"/>
      <c r="H53" s="7"/>
      <c r="I53" s="7"/>
      <c r="J53" s="6"/>
      <c r="K53" s="6"/>
    </row>
    <row r="54" s="2" customFormat="1" ht="30.75" customHeight="1" spans="1:11">
      <c r="A54" s="440" t="s">
        <v>248</v>
      </c>
      <c r="B54" s="73"/>
      <c r="C54" s="73"/>
      <c r="D54" s="73"/>
      <c r="E54" s="73"/>
      <c r="F54" s="73"/>
      <c r="G54" s="73"/>
      <c r="H54" s="73"/>
      <c r="I54" s="73"/>
      <c r="J54" s="73"/>
      <c r="K54" s="73"/>
    </row>
    <row r="55" s="2" customFormat="1" ht="19.5" customHeight="1" spans="1:9">
      <c r="A55" s="45" t="s">
        <v>249</v>
      </c>
      <c r="B55" s="45"/>
      <c r="H55" s="3"/>
      <c r="I55" s="3"/>
    </row>
    <row r="56" s="2" customFormat="1" ht="19.5" customHeight="1" spans="1:9">
      <c r="A56" s="62" t="s">
        <v>250</v>
      </c>
      <c r="B56" s="62"/>
      <c r="H56" s="3"/>
      <c r="I56" s="3"/>
    </row>
    <row r="57" s="2" customFormat="1" ht="19.5" customHeight="1" spans="1:9">
      <c r="A57" s="62" t="s">
        <v>179</v>
      </c>
      <c r="B57" s="62"/>
      <c r="H57" s="3"/>
      <c r="I57" s="3"/>
    </row>
    <row r="58" s="2" customFormat="1" ht="19.5" customHeight="1" spans="1:9">
      <c r="A58" s="62" t="s">
        <v>180</v>
      </c>
      <c r="B58" s="62"/>
      <c r="H58" s="3"/>
      <c r="I58" s="3"/>
    </row>
    <row r="59" s="2" customFormat="1" ht="19.5" customHeight="1" spans="1:9">
      <c r="A59" s="45" t="s">
        <v>253</v>
      </c>
      <c r="B59" s="45"/>
      <c r="H59" s="3"/>
      <c r="I59" s="3"/>
    </row>
    <row r="60" s="2" customFormat="1" ht="19.5" customHeight="1" spans="1:9">
      <c r="A60" s="45" t="s">
        <v>254</v>
      </c>
      <c r="B60" s="45"/>
      <c r="H60" s="3"/>
      <c r="I60" s="3"/>
    </row>
    <row r="61" s="2" customFormat="1" ht="19.5" customHeight="1" spans="1:9">
      <c r="A61" s="62" t="s">
        <v>255</v>
      </c>
      <c r="B61" s="62"/>
      <c r="H61" s="3"/>
      <c r="I61" s="3"/>
    </row>
    <row r="62" s="2" customFormat="1" ht="33.75" customHeight="1" spans="1:11">
      <c r="A62" s="74" t="s">
        <v>280</v>
      </c>
      <c r="B62" s="74"/>
      <c r="C62" s="74"/>
      <c r="D62" s="74"/>
      <c r="E62" s="74"/>
      <c r="F62" s="74"/>
      <c r="G62" s="74"/>
      <c r="H62" s="74"/>
      <c r="I62" s="74"/>
      <c r="J62" s="74"/>
      <c r="K62" s="74"/>
    </row>
    <row r="63" s="2" customFormat="1" ht="19.5" customHeight="1" spans="1:9">
      <c r="A63" s="45" t="s">
        <v>257</v>
      </c>
      <c r="B63" s="45"/>
      <c r="H63" s="3"/>
      <c r="I63" s="3"/>
    </row>
    <row r="64" s="2" customFormat="1" ht="19.5" customHeight="1" spans="1:9">
      <c r="A64" s="62" t="s">
        <v>281</v>
      </c>
      <c r="B64" s="62"/>
      <c r="H64" s="3"/>
      <c r="I64" s="3"/>
    </row>
    <row r="65" s="2" customFormat="1" ht="19.5" customHeight="1" spans="1:9">
      <c r="A65" s="62" t="s">
        <v>282</v>
      </c>
      <c r="B65" s="62"/>
      <c r="H65" s="3"/>
      <c r="I65" s="3"/>
    </row>
    <row r="66" s="2" customFormat="1" ht="19.5" customHeight="1" spans="1:9">
      <c r="A66" s="62" t="s">
        <v>189</v>
      </c>
      <c r="B66" s="62"/>
      <c r="H66" s="3"/>
      <c r="I66" s="3"/>
    </row>
    <row r="67" s="2" customFormat="1" ht="19.5" customHeight="1" spans="1:11">
      <c r="A67" s="24" t="s">
        <v>261</v>
      </c>
      <c r="B67" s="24"/>
      <c r="C67" s="6"/>
      <c r="D67" s="6"/>
      <c r="E67" s="6"/>
      <c r="F67" s="6"/>
      <c r="G67" s="6"/>
      <c r="H67" s="7"/>
      <c r="I67" s="7"/>
      <c r="J67" s="6"/>
      <c r="K67" s="6"/>
    </row>
    <row r="68" s="2" customFormat="1" ht="19.5" customHeight="1" spans="1:11">
      <c r="A68" s="20" t="s">
        <v>262</v>
      </c>
      <c r="B68" s="20"/>
      <c r="C68" s="6"/>
      <c r="D68" s="6"/>
      <c r="E68" s="6"/>
      <c r="F68" s="6"/>
      <c r="G68" s="6"/>
      <c r="H68" s="7"/>
      <c r="I68" s="7"/>
      <c r="J68" s="6"/>
      <c r="K68" s="6"/>
    </row>
    <row r="69" s="2" customFormat="1" ht="19.5" customHeight="1" spans="1:11">
      <c r="A69" s="20" t="s">
        <v>263</v>
      </c>
      <c r="B69" s="20"/>
      <c r="C69" s="6"/>
      <c r="D69" s="6"/>
      <c r="E69" s="6"/>
      <c r="F69" s="6"/>
      <c r="G69" s="6"/>
      <c r="H69" s="7"/>
      <c r="I69" s="7"/>
      <c r="J69" s="6"/>
      <c r="K69" s="6"/>
    </row>
    <row r="70" s="2" customFormat="1" ht="61.5" customHeight="1" spans="1:11">
      <c r="A70" s="73" t="s">
        <v>283</v>
      </c>
      <c r="B70" s="73"/>
      <c r="C70" s="73"/>
      <c r="D70" s="73"/>
      <c r="E70" s="73"/>
      <c r="F70" s="73"/>
      <c r="G70" s="73"/>
      <c r="H70" s="73"/>
      <c r="I70" s="73"/>
      <c r="J70" s="73"/>
      <c r="K70" s="73"/>
    </row>
    <row r="71" s="2" customFormat="1" ht="19.5" customHeight="1" spans="1:11">
      <c r="A71" s="24" t="s">
        <v>194</v>
      </c>
      <c r="B71" s="20"/>
      <c r="C71" s="6"/>
      <c r="D71" s="6"/>
      <c r="E71" s="6"/>
      <c r="F71" s="6"/>
      <c r="G71" s="6"/>
      <c r="H71" s="7"/>
      <c r="I71" s="7"/>
      <c r="J71" s="6"/>
      <c r="K71" s="6"/>
    </row>
    <row r="72" s="2" customFormat="1" ht="33.75" customHeight="1" spans="1:11">
      <c r="A72" s="73" t="s">
        <v>195</v>
      </c>
      <c r="B72" s="73"/>
      <c r="C72" s="73"/>
      <c r="D72" s="73"/>
      <c r="E72" s="73"/>
      <c r="F72" s="73"/>
      <c r="G72" s="73"/>
      <c r="H72" s="73"/>
      <c r="I72" s="73"/>
      <c r="J72" s="73"/>
      <c r="K72" s="73"/>
    </row>
    <row r="73" s="2" customFormat="1" ht="19.5" customHeight="1" spans="1:9">
      <c r="A73" s="45" t="s">
        <v>265</v>
      </c>
      <c r="B73" s="45"/>
      <c r="H73" s="3"/>
      <c r="I73" s="3"/>
    </row>
    <row r="74" s="2" customFormat="1" ht="33.75" customHeight="1" spans="1:11">
      <c r="A74" s="74" t="s">
        <v>284</v>
      </c>
      <c r="B74" s="76"/>
      <c r="C74" s="76"/>
      <c r="D74" s="76"/>
      <c r="E74" s="76"/>
      <c r="F74" s="76"/>
      <c r="G74" s="76"/>
      <c r="H74" s="76"/>
      <c r="I74" s="76"/>
      <c r="J74" s="76"/>
      <c r="K74" s="76"/>
    </row>
    <row r="75" s="2" customFormat="1" ht="19.5" customHeight="1" spans="1:9">
      <c r="A75" s="62" t="s">
        <v>267</v>
      </c>
      <c r="B75" s="62"/>
      <c r="H75" s="3"/>
      <c r="I75" s="3"/>
    </row>
    <row r="76" s="2" customFormat="1" ht="19.5" customHeight="1" spans="1:9">
      <c r="A76" s="15" t="str">
        <f>VLOOKUP($M$2,NLĐ!$A$3:$CC$410,57,0)</f>
        <v>20/04/2026</v>
      </c>
      <c r="B76" s="77"/>
      <c r="H76" s="3"/>
      <c r="I76" s="3"/>
    </row>
    <row r="77" s="2" customFormat="1" ht="19.5" customHeight="1" spans="1:9">
      <c r="A77" s="62" t="s">
        <v>285</v>
      </c>
      <c r="B77" s="62"/>
      <c r="H77" s="3"/>
      <c r="I77" s="3"/>
    </row>
    <row r="78" s="2" customFormat="1" ht="19.5" customHeight="1" spans="1:9">
      <c r="A78" s="62" t="s">
        <v>286</v>
      </c>
      <c r="B78" s="62"/>
      <c r="H78" s="3"/>
      <c r="I78" s="3"/>
    </row>
    <row r="79" spans="1:11">
      <c r="A79" s="2"/>
      <c r="B79" s="2"/>
      <c r="C79" s="2"/>
      <c r="D79" s="2"/>
      <c r="E79" s="2"/>
      <c r="F79" s="2"/>
      <c r="G79" s="2"/>
      <c r="H79" s="3"/>
      <c r="I79" s="3"/>
      <c r="J79" s="2"/>
      <c r="K79" s="2"/>
    </row>
    <row r="80" spans="1:11">
      <c r="A80" s="52" t="s">
        <v>202</v>
      </c>
      <c r="B80" s="52"/>
      <c r="C80" s="52"/>
      <c r="D80" s="52"/>
      <c r="E80" s="52"/>
      <c r="F80" s="52"/>
      <c r="G80" s="52"/>
      <c r="H80" s="52" t="s">
        <v>203</v>
      </c>
      <c r="I80" s="52"/>
      <c r="J80" s="52"/>
      <c r="K80" s="52"/>
    </row>
    <row r="81" ht="95.25" customHeight="1" spans="1:11">
      <c r="A81" s="52" t="str">
        <f>VLOOKUP($M$2,NLĐ!$A$3:$CC$411,2,0)</f>
        <v>Nguyễn Văn B</v>
      </c>
      <c r="B81" s="52"/>
      <c r="C81" s="52"/>
      <c r="D81" s="52"/>
      <c r="E81" s="52"/>
      <c r="F81" s="52"/>
      <c r="G81" s="52"/>
      <c r="H81" s="52" t="str">
        <f>VLOOKUP($M$1,'CTY-NCC'!$A$3:$R$494,4,0)</f>
        <v>NGUYỄN VĂN A</v>
      </c>
      <c r="I81" s="52"/>
      <c r="J81" s="52"/>
      <c r="K81" s="52"/>
    </row>
  </sheetData>
  <mergeCells count="30">
    <mergeCell ref="A1:G1"/>
    <mergeCell ref="H1:K1"/>
    <mergeCell ref="A2:G2"/>
    <mergeCell ref="H2:K2"/>
    <mergeCell ref="A4:K4"/>
    <mergeCell ref="A5:K5"/>
    <mergeCell ref="A6:K6"/>
    <mergeCell ref="A7:K7"/>
    <mergeCell ref="B11:G11"/>
    <mergeCell ref="J15:K15"/>
    <mergeCell ref="B16:C16"/>
    <mergeCell ref="C18:D18"/>
    <mergeCell ref="B24:C24"/>
    <mergeCell ref="F24:G24"/>
    <mergeCell ref="C25:K25"/>
    <mergeCell ref="A28:K28"/>
    <mergeCell ref="A29:K29"/>
    <mergeCell ref="A30:K30"/>
    <mergeCell ref="E41:F41"/>
    <mergeCell ref="E42:F42"/>
    <mergeCell ref="A51:K51"/>
    <mergeCell ref="A54:K54"/>
    <mergeCell ref="A62:K62"/>
    <mergeCell ref="A70:K70"/>
    <mergeCell ref="A72:K72"/>
    <mergeCell ref="A74:K74"/>
    <mergeCell ref="A80:G80"/>
    <mergeCell ref="H80:K80"/>
    <mergeCell ref="A81:G81"/>
    <mergeCell ref="H81:K81"/>
  </mergeCells>
  <pageMargins left="0.65" right="0.07" top="0.393700787401575" bottom="0.393700787401575" header="0" footer="0"/>
  <pageSetup paperSize="9" scale="80"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CTY-NCC</vt:lpstr>
      <vt:lpstr>NLĐ</vt:lpstr>
      <vt:lpstr>THỬ VIỆC</vt:lpstr>
      <vt:lpstr>Bảo mật TV</vt:lpstr>
      <vt:lpstr> PLHĐ TV</vt:lpstr>
      <vt:lpstr>1NĂM</vt:lpstr>
      <vt:lpstr>Bảo mật 1 năm</vt:lpstr>
      <vt:lpstr> PLHĐ 1 NĂM</vt:lpstr>
      <vt:lpstr>VÔ THỜI HẠN</vt:lpstr>
      <vt:lpstr> PLHĐ VTH</vt:lpstr>
      <vt:lpstr>Bảo mật VTH</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Huyền Nguyễn</cp:lastModifiedBy>
  <dcterms:created xsi:type="dcterms:W3CDTF">2018-03-18T10:04:00Z</dcterms:created>
  <cp:lastPrinted>2023-08-14T09:32:00Z</cp:lastPrinted>
  <dcterms:modified xsi:type="dcterms:W3CDTF">2025-03-21T15:01:51Z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F75343F10BD044E893579CFC3F77713C_13</vt:lpwstr>
  </property>
  <property fmtid="{D5CDD505-2E9C-101B-9397-08002B2CF9AE}" pid="3" name="KSOProductBuildVer">
    <vt:lpwstr>1033-12.2.0.20326</vt:lpwstr>
  </property>
</Properties>
</file>