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defaultThemeVersion="124226"/>
  <bookViews>
    <workbookView xWindow="0" yWindow="132" windowWidth="22980" windowHeight="9552"/>
  </bookViews>
  <sheets>
    <sheet name="Trao doi voi AI" sheetId="5" r:id="rId1"/>
    <sheet name="Dinh muc lao dong" sheetId="1" r:id="rId2"/>
    <sheet name="Chinh sach luong 3P" sheetId="3" r:id="rId3"/>
    <sheet name="Bang tinh luong 3P theo DG sp" sheetId="4" r:id="rId4"/>
  </sheets>
  <externalReferences>
    <externalReference r:id="rId5"/>
    <externalReference r:id="rId6"/>
  </externalReferences>
  <definedNames>
    <definedName name="__________NSO2" localSheetId="3" hidden="1">{"'Sheet1'!$L$16"}</definedName>
    <definedName name="__________NSO2" hidden="1">{"'Sheet1'!$L$16"}</definedName>
    <definedName name="_________n23" localSheetId="3" hidden="1">{"'Sheet1'!$L$16"}</definedName>
    <definedName name="_________n23" hidden="1">{"'Sheet1'!$L$16"}</definedName>
    <definedName name="_________T8" localSheetId="3" hidden="1">{"'Sheet1'!$L$16"}</definedName>
    <definedName name="_________T8" hidden="1">{"'Sheet1'!$L$16"}</definedName>
    <definedName name="________new3" localSheetId="3" hidden="1">{"'Sheet1'!$L$16"}</definedName>
    <definedName name="________new3" hidden="1">{"'Sheet1'!$L$16"}</definedName>
    <definedName name="________new5" localSheetId="3" hidden="1">{"'Sheet1'!$L$16"}</definedName>
    <definedName name="________new5" hidden="1">{"'Sheet1'!$L$16"}</definedName>
    <definedName name="________new6" localSheetId="3" hidden="1">{"'Sheet1'!$L$16"}</definedName>
    <definedName name="________new6" hidden="1">{"'Sheet1'!$L$16"}</definedName>
    <definedName name="________new7" localSheetId="3" hidden="1">{"'Sheet1'!$L$16"}</definedName>
    <definedName name="________new7" hidden="1">{"'Sheet1'!$L$16"}</definedName>
    <definedName name="________NSO2" localSheetId="3" hidden="1">{"'Sheet1'!$L$16"}</definedName>
    <definedName name="________NSO2" hidden="1">{"'Sheet1'!$L$16"}</definedName>
    <definedName name="_______n23" localSheetId="3" hidden="1">{"'Sheet1'!$L$16"}</definedName>
    <definedName name="_______n23" hidden="1">{"'Sheet1'!$L$16"}</definedName>
    <definedName name="_______new3" localSheetId="3" hidden="1">{"'Sheet1'!$L$16"}</definedName>
    <definedName name="_______new3" hidden="1">{"'Sheet1'!$L$16"}</definedName>
    <definedName name="_______new5" localSheetId="3" hidden="1">{"'Sheet1'!$L$16"}</definedName>
    <definedName name="_______new5" hidden="1">{"'Sheet1'!$L$16"}</definedName>
    <definedName name="_______new6" localSheetId="3" hidden="1">{"'Sheet1'!$L$16"}</definedName>
    <definedName name="_______new6" hidden="1">{"'Sheet1'!$L$16"}</definedName>
    <definedName name="_______new7" localSheetId="3" hidden="1">{"'Sheet1'!$L$16"}</definedName>
    <definedName name="_______new7" hidden="1">{"'Sheet1'!$L$16"}</definedName>
    <definedName name="_______NSO2" localSheetId="3" hidden="1">{"'Sheet1'!$L$16"}</definedName>
    <definedName name="_______NSO2" hidden="1">{"'Sheet1'!$L$16"}</definedName>
    <definedName name="_______T8" localSheetId="3" hidden="1">{"'Sheet1'!$L$16"}</definedName>
    <definedName name="_______T8" hidden="1">{"'Sheet1'!$L$16"}</definedName>
    <definedName name="______n23" localSheetId="3" hidden="1">{"'Sheet1'!$L$16"}</definedName>
    <definedName name="______n23" hidden="1">{"'Sheet1'!$L$16"}</definedName>
    <definedName name="______new3" localSheetId="3" hidden="1">{"'Sheet1'!$L$16"}</definedName>
    <definedName name="______new3" hidden="1">{"'Sheet1'!$L$16"}</definedName>
    <definedName name="______new5" localSheetId="3" hidden="1">{"'Sheet1'!$L$16"}</definedName>
    <definedName name="______new5" hidden="1">{"'Sheet1'!$L$16"}</definedName>
    <definedName name="______new6" localSheetId="3" hidden="1">{"'Sheet1'!$L$16"}</definedName>
    <definedName name="______new6" hidden="1">{"'Sheet1'!$L$16"}</definedName>
    <definedName name="______new7" localSheetId="3" hidden="1">{"'Sheet1'!$L$16"}</definedName>
    <definedName name="______new7" hidden="1">{"'Sheet1'!$L$16"}</definedName>
    <definedName name="______NSO2" localSheetId="3" hidden="1">{"'Sheet1'!$L$16"}</definedName>
    <definedName name="______NSO2" hidden="1">{"'Sheet1'!$L$16"}</definedName>
    <definedName name="______T8" localSheetId="3" hidden="1">{"'Sheet1'!$L$16"}</definedName>
    <definedName name="______T8" hidden="1">{"'Sheet1'!$L$16"}</definedName>
    <definedName name="_____anh1" localSheetId="3" hidden="1">{"'Sheet1'!$L$16"}</definedName>
    <definedName name="_____anh1" hidden="1">{"'Sheet1'!$L$16"}</definedName>
    <definedName name="_____anh10" localSheetId="3" hidden="1">{"'Sheet1'!$L$16"}</definedName>
    <definedName name="_____anh10" hidden="1">{"'Sheet1'!$L$16"}</definedName>
    <definedName name="_____anh12" localSheetId="3" hidden="1">{"'Sheet1'!$L$16"}</definedName>
    <definedName name="_____anh12" hidden="1">{"'Sheet1'!$L$16"}</definedName>
    <definedName name="_____anh13" localSheetId="3" hidden="1">{"'Sheet1'!$L$16"}</definedName>
    <definedName name="_____anh13" hidden="1">{"'Sheet1'!$L$16"}</definedName>
    <definedName name="_____anh15" localSheetId="3" hidden="1">{"'Sheet1'!$L$16"}</definedName>
    <definedName name="_____anh15" hidden="1">{"'Sheet1'!$L$16"}</definedName>
    <definedName name="_____anh18" localSheetId="3" hidden="1">{"'Sheet1'!$L$16"}</definedName>
    <definedName name="_____anh18" hidden="1">{"'Sheet1'!$L$16"}</definedName>
    <definedName name="_____anh19" localSheetId="3" hidden="1">{"'Sheet1'!$L$16"}</definedName>
    <definedName name="_____anh19" hidden="1">{"'Sheet1'!$L$16"}</definedName>
    <definedName name="_____anh2" localSheetId="3" hidden="1">{"'Sheet1'!$L$16"}</definedName>
    <definedName name="_____anh2" hidden="1">{"'Sheet1'!$L$16"}</definedName>
    <definedName name="_____anh20" localSheetId="3" hidden="1">{"'Sheet1'!$L$16"}</definedName>
    <definedName name="_____anh20" hidden="1">{"'Sheet1'!$L$16"}</definedName>
    <definedName name="_____anh21" localSheetId="3" hidden="1">{"'Sheet1'!$L$16"}</definedName>
    <definedName name="_____anh21" hidden="1">{"'Sheet1'!$L$16"}</definedName>
    <definedName name="_____anh22" localSheetId="3" hidden="1">{"'Sheet1'!$L$16"}</definedName>
    <definedName name="_____anh22" hidden="1">{"'Sheet1'!$L$16"}</definedName>
    <definedName name="_____anh27" localSheetId="3" hidden="1">{"'Sheet1'!$L$16"}</definedName>
    <definedName name="_____anh27" hidden="1">{"'Sheet1'!$L$16"}</definedName>
    <definedName name="_____anh28" localSheetId="3" hidden="1">{"'Sheet1'!$L$16"}</definedName>
    <definedName name="_____anh28" hidden="1">{"'Sheet1'!$L$16"}</definedName>
    <definedName name="_____anh356" localSheetId="3" hidden="1">{"'Sheet1'!$L$16"}</definedName>
    <definedName name="_____anh356" hidden="1">{"'Sheet1'!$L$16"}</definedName>
    <definedName name="_____anh41" localSheetId="3" hidden="1">{"'Sheet1'!$L$16"}</definedName>
    <definedName name="_____anh41" hidden="1">{"'Sheet1'!$L$16"}</definedName>
    <definedName name="_____anh56" localSheetId="3" hidden="1">{0}</definedName>
    <definedName name="_____anh56" hidden="1">{0}</definedName>
    <definedName name="_____anh8" localSheetId="3" hidden="1">{"'Sheet1'!$L$16"}</definedName>
    <definedName name="_____anh8" hidden="1">{"'Sheet1'!$L$16"}</definedName>
    <definedName name="_____anh9" localSheetId="3" hidden="1">{"'Sheet1'!$L$16"}</definedName>
    <definedName name="_____anh9" hidden="1">{"'Sheet1'!$L$16"}</definedName>
    <definedName name="_____n23" localSheetId="3" hidden="1">{"'Sheet1'!$L$16"}</definedName>
    <definedName name="_____n23" hidden="1">{"'Sheet1'!$L$16"}</definedName>
    <definedName name="_____new3" localSheetId="3" hidden="1">{"'Sheet1'!$L$16"}</definedName>
    <definedName name="_____new3" hidden="1">{"'Sheet1'!$L$16"}</definedName>
    <definedName name="_____new5" localSheetId="3" hidden="1">{"'Sheet1'!$L$16"}</definedName>
    <definedName name="_____new5" hidden="1">{"'Sheet1'!$L$16"}</definedName>
    <definedName name="_____new6" localSheetId="3" hidden="1">{"'Sheet1'!$L$16"}</definedName>
    <definedName name="_____new6" hidden="1">{"'Sheet1'!$L$16"}</definedName>
    <definedName name="_____new7" localSheetId="3" hidden="1">{"'Sheet1'!$L$16"}</definedName>
    <definedName name="_____new7" hidden="1">{"'Sheet1'!$L$16"}</definedName>
    <definedName name="_____NSO2" localSheetId="3" hidden="1">{"'Sheet1'!$L$16"}</definedName>
    <definedName name="_____NSO2" hidden="1">{"'Sheet1'!$L$16"}</definedName>
    <definedName name="_____T8" localSheetId="3" hidden="1">{"'Sheet1'!$L$16"}</definedName>
    <definedName name="_____T8" hidden="1">{"'Sheet1'!$L$16"}</definedName>
    <definedName name="____anh1" localSheetId="3" hidden="1">{"'Sheet1'!$L$16"}</definedName>
    <definedName name="____anh1" hidden="1">{"'Sheet1'!$L$16"}</definedName>
    <definedName name="____anh10" localSheetId="3" hidden="1">{"'Sheet1'!$L$16"}</definedName>
    <definedName name="____anh10" hidden="1">{"'Sheet1'!$L$16"}</definedName>
    <definedName name="____anh12" localSheetId="3" hidden="1">{"'Sheet1'!$L$16"}</definedName>
    <definedName name="____anh12" hidden="1">{"'Sheet1'!$L$16"}</definedName>
    <definedName name="____anh13" localSheetId="3" hidden="1">{"'Sheet1'!$L$16"}</definedName>
    <definedName name="____anh13" hidden="1">{"'Sheet1'!$L$16"}</definedName>
    <definedName name="____anh15" localSheetId="3" hidden="1">{"'Sheet1'!$L$16"}</definedName>
    <definedName name="____anh15" hidden="1">{"'Sheet1'!$L$16"}</definedName>
    <definedName name="____anh18" localSheetId="3" hidden="1">{"'Sheet1'!$L$16"}</definedName>
    <definedName name="____anh18" hidden="1">{"'Sheet1'!$L$16"}</definedName>
    <definedName name="____anh19" localSheetId="3" hidden="1">{"'Sheet1'!$L$16"}</definedName>
    <definedName name="____anh19" hidden="1">{"'Sheet1'!$L$16"}</definedName>
    <definedName name="____anh2" localSheetId="3" hidden="1">{"'Sheet1'!$L$16"}</definedName>
    <definedName name="____anh2" hidden="1">{"'Sheet1'!$L$16"}</definedName>
    <definedName name="____anh20" localSheetId="3" hidden="1">{"'Sheet1'!$L$16"}</definedName>
    <definedName name="____anh20" hidden="1">{"'Sheet1'!$L$16"}</definedName>
    <definedName name="____anh21" localSheetId="3" hidden="1">{"'Sheet1'!$L$16"}</definedName>
    <definedName name="____anh21" hidden="1">{"'Sheet1'!$L$16"}</definedName>
    <definedName name="____anh22" localSheetId="3" hidden="1">{"'Sheet1'!$L$16"}</definedName>
    <definedName name="____anh22" hidden="1">{"'Sheet1'!$L$16"}</definedName>
    <definedName name="____anh27" localSheetId="3" hidden="1">{"'Sheet1'!$L$16"}</definedName>
    <definedName name="____anh27" hidden="1">{"'Sheet1'!$L$16"}</definedName>
    <definedName name="____anh28" localSheetId="3" hidden="1">{"'Sheet1'!$L$16"}</definedName>
    <definedName name="____anh28" hidden="1">{"'Sheet1'!$L$16"}</definedName>
    <definedName name="____anh356" localSheetId="3" hidden="1">{"'Sheet1'!$L$16"}</definedName>
    <definedName name="____anh356" hidden="1">{"'Sheet1'!$L$16"}</definedName>
    <definedName name="____anh41" localSheetId="3" hidden="1">{"'Sheet1'!$L$16"}</definedName>
    <definedName name="____anh41" hidden="1">{"'Sheet1'!$L$16"}</definedName>
    <definedName name="____anh56" localSheetId="3" hidden="1">{0}</definedName>
    <definedName name="____anh56" hidden="1">{0}</definedName>
    <definedName name="____anh8" localSheetId="3" hidden="1">{"'Sheet1'!$L$16"}</definedName>
    <definedName name="____anh8" hidden="1">{"'Sheet1'!$L$16"}</definedName>
    <definedName name="____anh9" localSheetId="3" hidden="1">{"'Sheet1'!$L$16"}</definedName>
    <definedName name="____anh9" hidden="1">{"'Sheet1'!$L$16"}</definedName>
    <definedName name="____n23" localSheetId="3" hidden="1">{"'Sheet1'!$L$16"}</definedName>
    <definedName name="____n23" hidden="1">{"'Sheet1'!$L$16"}</definedName>
    <definedName name="____new3" localSheetId="3" hidden="1">{"'Sheet1'!$L$16"}</definedName>
    <definedName name="____new3" hidden="1">{"'Sheet1'!$L$16"}</definedName>
    <definedName name="____new5" localSheetId="3" hidden="1">{"'Sheet1'!$L$16"}</definedName>
    <definedName name="____new5" hidden="1">{"'Sheet1'!$L$16"}</definedName>
    <definedName name="____new6" localSheetId="3" hidden="1">{"'Sheet1'!$L$16"}</definedName>
    <definedName name="____new6" hidden="1">{"'Sheet1'!$L$16"}</definedName>
    <definedName name="____new7" localSheetId="3" hidden="1">{"'Sheet1'!$L$16"}</definedName>
    <definedName name="____new7" hidden="1">{"'Sheet1'!$L$16"}</definedName>
    <definedName name="____NSO2" localSheetId="3" hidden="1">{"'Sheet1'!$L$16"}</definedName>
    <definedName name="____NSO2" hidden="1">{"'Sheet1'!$L$16"}</definedName>
    <definedName name="____T8" localSheetId="3" hidden="1">{"'Sheet1'!$L$16"}</definedName>
    <definedName name="____T8" hidden="1">{"'Sheet1'!$L$16"}</definedName>
    <definedName name="___anh1" localSheetId="3" hidden="1">{"'Sheet1'!$L$16"}</definedName>
    <definedName name="___anh1" hidden="1">{"'Sheet1'!$L$16"}</definedName>
    <definedName name="___anh10" localSheetId="3" hidden="1">{"'Sheet1'!$L$16"}</definedName>
    <definedName name="___anh10" hidden="1">{"'Sheet1'!$L$16"}</definedName>
    <definedName name="___anh12" localSheetId="3" hidden="1">{"'Sheet1'!$L$16"}</definedName>
    <definedName name="___anh12" hidden="1">{"'Sheet1'!$L$16"}</definedName>
    <definedName name="___anh13" localSheetId="3" hidden="1">{"'Sheet1'!$L$16"}</definedName>
    <definedName name="___anh13" hidden="1">{"'Sheet1'!$L$16"}</definedName>
    <definedName name="___anh15" localSheetId="3" hidden="1">{"'Sheet1'!$L$16"}</definedName>
    <definedName name="___anh15" hidden="1">{"'Sheet1'!$L$16"}</definedName>
    <definedName name="___anh18" localSheetId="3" hidden="1">{"'Sheet1'!$L$16"}</definedName>
    <definedName name="___anh18" hidden="1">{"'Sheet1'!$L$16"}</definedName>
    <definedName name="___anh19" localSheetId="3" hidden="1">{"'Sheet1'!$L$16"}</definedName>
    <definedName name="___anh19" hidden="1">{"'Sheet1'!$L$16"}</definedName>
    <definedName name="___anh2" localSheetId="3" hidden="1">{"'Sheet1'!$L$16"}</definedName>
    <definedName name="___anh2" hidden="1">{"'Sheet1'!$L$16"}</definedName>
    <definedName name="___anh20" localSheetId="3" hidden="1">{"'Sheet1'!$L$16"}</definedName>
    <definedName name="___anh20" hidden="1">{"'Sheet1'!$L$16"}</definedName>
    <definedName name="___anh21" localSheetId="3" hidden="1">{"'Sheet1'!$L$16"}</definedName>
    <definedName name="___anh21" hidden="1">{"'Sheet1'!$L$16"}</definedName>
    <definedName name="___anh22" localSheetId="3" hidden="1">{"'Sheet1'!$L$16"}</definedName>
    <definedName name="___anh22" hidden="1">{"'Sheet1'!$L$16"}</definedName>
    <definedName name="___anh27" localSheetId="3" hidden="1">{"'Sheet1'!$L$16"}</definedName>
    <definedName name="___anh27" hidden="1">{"'Sheet1'!$L$16"}</definedName>
    <definedName name="___anh28" localSheetId="3" hidden="1">{"'Sheet1'!$L$16"}</definedName>
    <definedName name="___anh28" hidden="1">{"'Sheet1'!$L$16"}</definedName>
    <definedName name="___anh356" localSheetId="3" hidden="1">{"'Sheet1'!$L$16"}</definedName>
    <definedName name="___anh356" hidden="1">{"'Sheet1'!$L$16"}</definedName>
    <definedName name="___anh41" localSheetId="3" hidden="1">{"'Sheet1'!$L$16"}</definedName>
    <definedName name="___anh41" hidden="1">{"'Sheet1'!$L$16"}</definedName>
    <definedName name="___anh56" localSheetId="3" hidden="1">{0}</definedName>
    <definedName name="___anh56" hidden="1">{0}</definedName>
    <definedName name="___anh8" localSheetId="3" hidden="1">{"'Sheet1'!$L$16"}</definedName>
    <definedName name="___anh8" hidden="1">{"'Sheet1'!$L$16"}</definedName>
    <definedName name="___anh9" localSheetId="3" hidden="1">{"'Sheet1'!$L$16"}</definedName>
    <definedName name="___anh9" hidden="1">{"'Sheet1'!$L$16"}</definedName>
    <definedName name="___n23" localSheetId="3" hidden="1">{"'Sheet1'!$L$16"}</definedName>
    <definedName name="___n23" hidden="1">{"'Sheet1'!$L$16"}</definedName>
    <definedName name="___new3" localSheetId="3" hidden="1">{"'Sheet1'!$L$16"}</definedName>
    <definedName name="___new3" hidden="1">{"'Sheet1'!$L$16"}</definedName>
    <definedName name="___new5" localSheetId="3" hidden="1">{"'Sheet1'!$L$16"}</definedName>
    <definedName name="___new5" hidden="1">{"'Sheet1'!$L$16"}</definedName>
    <definedName name="___new6" localSheetId="3" hidden="1">{"'Sheet1'!$L$16"}</definedName>
    <definedName name="___new6" hidden="1">{"'Sheet1'!$L$16"}</definedName>
    <definedName name="___new7" localSheetId="3" hidden="1">{"'Sheet1'!$L$16"}</definedName>
    <definedName name="___new7" hidden="1">{"'Sheet1'!$L$16"}</definedName>
    <definedName name="___NSO2" localSheetId="3" hidden="1">{"'Sheet1'!$L$16"}</definedName>
    <definedName name="___NSO2" hidden="1">{"'Sheet1'!$L$16"}</definedName>
    <definedName name="___T8" localSheetId="3" hidden="1">{"'Sheet1'!$L$16"}</definedName>
    <definedName name="___T8" hidden="1">{"'Sheet1'!$L$16"}</definedName>
    <definedName name="__anh1" localSheetId="3" hidden="1">{"'Sheet1'!$L$16"}</definedName>
    <definedName name="__anh1" hidden="1">{"'Sheet1'!$L$16"}</definedName>
    <definedName name="__anh10" localSheetId="3" hidden="1">{"'Sheet1'!$L$16"}</definedName>
    <definedName name="__anh10" hidden="1">{"'Sheet1'!$L$16"}</definedName>
    <definedName name="__anh12" localSheetId="3" hidden="1">{"'Sheet1'!$L$16"}</definedName>
    <definedName name="__anh12" hidden="1">{"'Sheet1'!$L$16"}</definedName>
    <definedName name="__anh13" localSheetId="3" hidden="1">{"'Sheet1'!$L$16"}</definedName>
    <definedName name="__anh13" hidden="1">{"'Sheet1'!$L$16"}</definedName>
    <definedName name="__anh15" localSheetId="3" hidden="1">{"'Sheet1'!$L$16"}</definedName>
    <definedName name="__anh15" hidden="1">{"'Sheet1'!$L$16"}</definedName>
    <definedName name="__anh18" localSheetId="3" hidden="1">{"'Sheet1'!$L$16"}</definedName>
    <definedName name="__anh18" hidden="1">{"'Sheet1'!$L$16"}</definedName>
    <definedName name="__anh19" localSheetId="3" hidden="1">{"'Sheet1'!$L$16"}</definedName>
    <definedName name="__anh19" hidden="1">{"'Sheet1'!$L$16"}</definedName>
    <definedName name="__anh2" localSheetId="3" hidden="1">{"'Sheet1'!$L$16"}</definedName>
    <definedName name="__anh2" hidden="1">{"'Sheet1'!$L$16"}</definedName>
    <definedName name="__anh20" localSheetId="3" hidden="1">{"'Sheet1'!$L$16"}</definedName>
    <definedName name="__anh20" hidden="1">{"'Sheet1'!$L$16"}</definedName>
    <definedName name="__anh21" localSheetId="3" hidden="1">{"'Sheet1'!$L$16"}</definedName>
    <definedName name="__anh21" hidden="1">{"'Sheet1'!$L$16"}</definedName>
    <definedName name="__anh22" localSheetId="3" hidden="1">{"'Sheet1'!$L$16"}</definedName>
    <definedName name="__anh22" hidden="1">{"'Sheet1'!$L$16"}</definedName>
    <definedName name="__anh27" localSheetId="3" hidden="1">{"'Sheet1'!$L$16"}</definedName>
    <definedName name="__anh27" hidden="1">{"'Sheet1'!$L$16"}</definedName>
    <definedName name="__anh28" localSheetId="3" hidden="1">{"'Sheet1'!$L$16"}</definedName>
    <definedName name="__anh28" hidden="1">{"'Sheet1'!$L$16"}</definedName>
    <definedName name="__anh356" localSheetId="3" hidden="1">{"'Sheet1'!$L$16"}</definedName>
    <definedName name="__anh356" hidden="1">{"'Sheet1'!$L$16"}</definedName>
    <definedName name="__anh41" localSheetId="3" hidden="1">{"'Sheet1'!$L$16"}</definedName>
    <definedName name="__anh41" hidden="1">{"'Sheet1'!$L$16"}</definedName>
    <definedName name="__anh56" localSheetId="3" hidden="1">{0}</definedName>
    <definedName name="__anh56" hidden="1">{0}</definedName>
    <definedName name="__anh8" localSheetId="3" hidden="1">{"'Sheet1'!$L$16"}</definedName>
    <definedName name="__anh8" hidden="1">{"'Sheet1'!$L$16"}</definedName>
    <definedName name="__anh9" localSheetId="3" hidden="1">{"'Sheet1'!$L$16"}</definedName>
    <definedName name="__anh9" hidden="1">{"'Sheet1'!$L$16"}</definedName>
    <definedName name="__IntlFixup" hidden="1">TRUE</definedName>
    <definedName name="__n23" localSheetId="3" hidden="1">{"'Sheet1'!$L$16"}</definedName>
    <definedName name="__n23" hidden="1">{"'Sheet1'!$L$16"}</definedName>
    <definedName name="__new3" localSheetId="3" hidden="1">{"'Sheet1'!$L$16"}</definedName>
    <definedName name="__new3" hidden="1">{"'Sheet1'!$L$16"}</definedName>
    <definedName name="__new5" localSheetId="3" hidden="1">{"'Sheet1'!$L$16"}</definedName>
    <definedName name="__new5" hidden="1">{"'Sheet1'!$L$16"}</definedName>
    <definedName name="__new6" localSheetId="3" hidden="1">{"'Sheet1'!$L$16"}</definedName>
    <definedName name="__new6" hidden="1">{"'Sheet1'!$L$16"}</definedName>
    <definedName name="__new7" localSheetId="3" hidden="1">{"'Sheet1'!$L$16"}</definedName>
    <definedName name="__new7" hidden="1">{"'Sheet1'!$L$16"}</definedName>
    <definedName name="__NSO2" localSheetId="3" hidden="1">{"'Sheet1'!$L$16"}</definedName>
    <definedName name="__NSO2" hidden="1">{"'Sheet1'!$L$16"}</definedName>
    <definedName name="__T8" localSheetId="3" hidden="1">{"'Sheet1'!$L$16"}</definedName>
    <definedName name="__T8" hidden="1">{"'Sheet1'!$L$16"}</definedName>
    <definedName name="_anh1" localSheetId="3" hidden="1">{"'Sheet1'!$L$16"}</definedName>
    <definedName name="_anh1" hidden="1">{"'Sheet1'!$L$16"}</definedName>
    <definedName name="_anh10" localSheetId="3" hidden="1">{"'Sheet1'!$L$16"}</definedName>
    <definedName name="_anh10" hidden="1">{"'Sheet1'!$L$16"}</definedName>
    <definedName name="_anh12" localSheetId="3" hidden="1">{"'Sheet1'!$L$16"}</definedName>
    <definedName name="_anh12" hidden="1">{"'Sheet1'!$L$16"}</definedName>
    <definedName name="_anh13" localSheetId="3" hidden="1">{"'Sheet1'!$L$16"}</definedName>
    <definedName name="_anh13" hidden="1">{"'Sheet1'!$L$16"}</definedName>
    <definedName name="_anh15" localSheetId="3" hidden="1">{"'Sheet1'!$L$16"}</definedName>
    <definedName name="_anh15" hidden="1">{"'Sheet1'!$L$16"}</definedName>
    <definedName name="_anh18" localSheetId="3" hidden="1">{"'Sheet1'!$L$16"}</definedName>
    <definedName name="_anh18" hidden="1">{"'Sheet1'!$L$16"}</definedName>
    <definedName name="_anh19" localSheetId="3" hidden="1">{"'Sheet1'!$L$16"}</definedName>
    <definedName name="_anh19" hidden="1">{"'Sheet1'!$L$16"}</definedName>
    <definedName name="_anh2" localSheetId="3" hidden="1">{"'Sheet1'!$L$16"}</definedName>
    <definedName name="_anh2" hidden="1">{"'Sheet1'!$L$16"}</definedName>
    <definedName name="_anh20" localSheetId="3" hidden="1">{"'Sheet1'!$L$16"}</definedName>
    <definedName name="_anh20" hidden="1">{"'Sheet1'!$L$16"}</definedName>
    <definedName name="_anh21" localSheetId="3" hidden="1">{"'Sheet1'!$L$16"}</definedName>
    <definedName name="_anh21" hidden="1">{"'Sheet1'!$L$16"}</definedName>
    <definedName name="_anh22" localSheetId="3" hidden="1">{"'Sheet1'!$L$16"}</definedName>
    <definedName name="_anh22" hidden="1">{"'Sheet1'!$L$16"}</definedName>
    <definedName name="_anh27" localSheetId="3" hidden="1">{"'Sheet1'!$L$16"}</definedName>
    <definedName name="_anh27" hidden="1">{"'Sheet1'!$L$16"}</definedName>
    <definedName name="_anh28" localSheetId="3" hidden="1">{"'Sheet1'!$L$16"}</definedName>
    <definedName name="_anh28" hidden="1">{"'Sheet1'!$L$16"}</definedName>
    <definedName name="_anh356" localSheetId="3" hidden="1">{"'Sheet1'!$L$16"}</definedName>
    <definedName name="_anh356" hidden="1">{"'Sheet1'!$L$16"}</definedName>
    <definedName name="_anh41" localSheetId="3" hidden="1">{"'Sheet1'!$L$16"}</definedName>
    <definedName name="_anh41" hidden="1">{"'Sheet1'!$L$16"}</definedName>
    <definedName name="_anh56" localSheetId="3" hidden="1">{0}</definedName>
    <definedName name="_anh56" hidden="1">{0}</definedName>
    <definedName name="_anh8" localSheetId="3" hidden="1">{"'Sheet1'!$L$16"}</definedName>
    <definedName name="_anh8" hidden="1">{"'Sheet1'!$L$16"}</definedName>
    <definedName name="_anh9" localSheetId="3" hidden="1">{"'Sheet1'!$L$16"}</definedName>
    <definedName name="_anh9" hidden="1">{"'Sheet1'!$L$16"}</definedName>
    <definedName name="_Fill" localSheetId="3" hidden="1">#REF!</definedName>
    <definedName name="_Fill" localSheetId="2" hidden="1">#REF!</definedName>
    <definedName name="_Fill" hidden="1">#REF!</definedName>
    <definedName name="_xlnm._FilterDatabase" localSheetId="3" hidden="1">'Bang tinh luong 3P theo DG sp'!$K$7:$K$12</definedName>
    <definedName name="_xlnm._FilterDatabase" hidden="1">#REF!</definedName>
    <definedName name="_HNI04" localSheetId="3" hidden="1">{"'Sheet1'!$L$16"}</definedName>
    <definedName name="_HNI04" hidden="1">{"'Sheet1'!$L$16"}</definedName>
    <definedName name="_Key1" hidden="1">#REF!</definedName>
    <definedName name="_Key2" hidden="1">#REF!</definedName>
    <definedName name="_n23" localSheetId="3" hidden="1">{"'Sheet1'!$L$16"}</definedName>
    <definedName name="_n23" hidden="1">{"'Sheet1'!$L$16"}</definedName>
    <definedName name="_new3" localSheetId="3" hidden="1">{"'Sheet1'!$L$16"}</definedName>
    <definedName name="_new3" hidden="1">{"'Sheet1'!$L$16"}</definedName>
    <definedName name="_new5" localSheetId="3" hidden="1">{"'Sheet1'!$L$16"}</definedName>
    <definedName name="_new5" hidden="1">{"'Sheet1'!$L$16"}</definedName>
    <definedName name="_new6" localSheetId="3" hidden="1">{"'Sheet1'!$L$16"}</definedName>
    <definedName name="_new6" hidden="1">{"'Sheet1'!$L$16"}</definedName>
    <definedName name="_new7" localSheetId="3" hidden="1">{"'Sheet1'!$L$16"}</definedName>
    <definedName name="_new7" hidden="1">{"'Sheet1'!$L$16"}</definedName>
    <definedName name="_NS01" localSheetId="3" hidden="1">{"'Sheet1'!$L$16"}</definedName>
    <definedName name="_NS01" hidden="1">{"'Sheet1'!$L$16"}</definedName>
    <definedName name="_NSO2" localSheetId="3" hidden="1">{"'Sheet1'!$L$16"}</definedName>
    <definedName name="_NSO2" hidden="1">{"'Sheet1'!$L$16"}</definedName>
    <definedName name="_Order1" hidden="1">255</definedName>
    <definedName name="_Order2" hidden="1">255</definedName>
    <definedName name="_Sort" hidden="1">#REF!</definedName>
    <definedName name="_T8" localSheetId="3" hidden="1">{"'Sheet1'!$L$16"}</definedName>
    <definedName name="_T8" hidden="1">{"'Sheet1'!$L$16"}</definedName>
    <definedName name="ầ" localSheetId="3" hidden="1">{"'Sheet1'!$L$16"}</definedName>
    <definedName name="ầ" hidden="1">{"'Sheet1'!$L$16"}</definedName>
    <definedName name="aaaaaaaâ" localSheetId="3" hidden="1">{"'Sheet1'!$L$16"}</definedName>
    <definedName name="aaaaaaaâ" hidden="1">{"'Sheet1'!$L$16"}</definedName>
    <definedName name="aadd" localSheetId="3" hidden="1">{"'Sheet1'!$L$16"}</definedName>
    <definedName name="aadd" hidden="1">{"'Sheet1'!$L$16"}</definedName>
    <definedName name="aass" localSheetId="3" hidden="1">{"'Sheet1'!$L$16"}</definedName>
    <definedName name="aass" hidden="1">{"'Sheet1'!$L$16"}</definedName>
    <definedName name="abc" localSheetId="3" hidden="1">{"'Sheet1'!$L$16"}</definedName>
    <definedName name="abc" hidden="1">{"'Sheet1'!$L$16"}</definedName>
    <definedName name="adbn" localSheetId="3" hidden="1">{"'Sheet1'!$L$16"}</definedName>
    <definedName name="adbn" hidden="1">{"'Sheet1'!$L$16"}</definedName>
    <definedName name="add" localSheetId="3" hidden="1">{"'Sheet1'!$L$16"}</definedName>
    <definedName name="add" hidden="1">{"'Sheet1'!$L$16"}</definedName>
    <definedName name="ádfg" localSheetId="3" hidden="1">{"'Sheet1'!$L$16"}</definedName>
    <definedName name="ádfg" hidden="1">{"'Sheet1'!$L$16"}</definedName>
    <definedName name="af" localSheetId="3" hidden="1">{"'Sheet1'!$L$16"}</definedName>
    <definedName name="af" hidden="1">{"'Sheet1'!$L$16"}</definedName>
    <definedName name="amnh16" localSheetId="3" hidden="1">{"'Sheet1'!$L$16"}</definedName>
    <definedName name="amnh16" hidden="1">{"'Sheet1'!$L$16"}</definedName>
    <definedName name="anhnv29" hidden="1">#REF!</definedName>
    <definedName name="anhnv30" hidden="1">#REF!</definedName>
    <definedName name="anhnv38" hidden="1">#REF!</definedName>
    <definedName name="anscount" hidden="1">8</definedName>
    <definedName name="Attachment07" localSheetId="3" hidden="1">{"'Sheet1'!$L$16"}</definedName>
    <definedName name="Attachment07" hidden="1">{"'Sheet1'!$L$16"}</definedName>
    <definedName name="AU" localSheetId="3" hidden="1">{"'Sheet1'!$L$16"}</definedName>
    <definedName name="AU" hidden="1">{"'Sheet1'!$L$16"}</definedName>
    <definedName name="BBe" localSheetId="3" hidden="1">{"'Sheet1'!$L$16"}</definedName>
    <definedName name="BBe" hidden="1">{"'Sheet1'!$L$16"}</definedName>
    <definedName name="bchcj" hidden="1">#REF!</definedName>
    <definedName name="bchvch" hidden="1">#REF!</definedName>
    <definedName name="Bieu18" localSheetId="3" hidden="1">{"'Sheet1'!$L$16"}</definedName>
    <definedName name="Bieu18" hidden="1">{"'Sheet1'!$L$16"}</definedName>
    <definedName name="BO" localSheetId="3" hidden="1">{"'Sheet1'!$L$16"}</definedName>
    <definedName name="BO" hidden="1">{"'Sheet1'!$L$16"}</definedName>
    <definedName name="Cphi2014" hidden="1">#REF!</definedName>
    <definedName name="cvcv" localSheetId="3" hidden="1">{"'Sheet1'!$L$16"}</definedName>
    <definedName name="cvcv" hidden="1">{"'Sheet1'!$L$16"}</definedName>
    <definedName name="cvxcv" localSheetId="3" hidden="1">{"'Sheet1'!$L$16"}</definedName>
    <definedName name="cvxcv" hidden="1">{"'Sheet1'!$L$16"}</definedName>
    <definedName name="d" localSheetId="3" hidden="1">{"'Sheet1'!$L$16"}</definedName>
    <definedName name="d" hidden="1">{"'Sheet1'!$L$16"}</definedName>
    <definedName name="DAILATHANH" localSheetId="3" hidden="1">{"'Sheet1'!$L$16"}</definedName>
    <definedName name="DAILATHANH" hidden="1">{"'Sheet1'!$L$16"}</definedName>
    <definedName name="dfdsf" localSheetId="3" hidden="1">{"'Sheet1'!$L$16"}</definedName>
    <definedName name="dfdsf" hidden="1">{"'Sheet1'!$L$16"}</definedName>
    <definedName name="dfg" localSheetId="3" hidden="1">{"'Sheet1'!$L$16"}</definedName>
    <definedName name="dfg" hidden="1">{"'Sheet1'!$L$16"}</definedName>
    <definedName name="dong" localSheetId="3" hidden="1">{"'Sheet1'!$L$16"}</definedName>
    <definedName name="dong" hidden="1">{"'Sheet1'!$L$16"}</definedName>
    <definedName name="dsfhkjdsfds" localSheetId="3" hidden="1">{"'Sheet1'!$L$16"}</definedName>
    <definedName name="dsfhkjdsfds" hidden="1">{"'Sheet1'!$L$16"}</definedName>
    <definedName name="DSPS" localSheetId="3" hidden="1">{"'Sheet1'!$L$16"}</definedName>
    <definedName name="DSPS" hidden="1">{"'Sheet1'!$L$16"}</definedName>
    <definedName name="DThu" hidden="1">#REF!</definedName>
    <definedName name="fdfdf" localSheetId="3" hidden="1">{"'Sheet1'!$L$16"}</definedName>
    <definedName name="fdfdf" hidden="1">{"'Sheet1'!$L$16"}</definedName>
    <definedName name="fdss" localSheetId="3" hidden="1">{"'Sheet1'!$L$16"}</definedName>
    <definedName name="fdss" hidden="1">{"'Sheet1'!$L$16"}</definedName>
    <definedName name="fgh" localSheetId="3" hidden="1">{"'Sheet1'!$L$16"}</definedName>
    <definedName name="fgh" hidden="1">{"'Sheet1'!$L$16"}</definedName>
    <definedName name="fsdfdsf" localSheetId="3" hidden="1">{"'Sheet1'!$L$16"}</definedName>
    <definedName name="fsdfdsf" hidden="1">{"'Sheet1'!$L$16"}</definedName>
    <definedName name="fsfdsfsf" localSheetId="3" hidden="1">{"'Sheet1'!$L$16"}</definedName>
    <definedName name="fsfdsfsf" hidden="1">{"'Sheet1'!$L$16"}</definedName>
    <definedName name="gdfg" localSheetId="3" hidden="1">{"'Sheet1'!$L$16"}</definedName>
    <definedName name="gdfg" hidden="1">{"'Sheet1'!$L$16"}</definedName>
    <definedName name="h" localSheetId="3" hidden="1">{"'Sheet1'!$L$16"}</definedName>
    <definedName name="h" hidden="1">{"'Sheet1'!$L$16"}</definedName>
    <definedName name="HCSL" localSheetId="3" hidden="1">{"'Sheet1'!$L$16"}</definedName>
    <definedName name="HCSL" hidden="1">{"'Sheet1'!$L$16"}</definedName>
    <definedName name="hcsla" localSheetId="3" hidden="1">{"'Sheet1'!$L$16"}</definedName>
    <definedName name="hcsla" hidden="1">{"'Sheet1'!$L$16"}</definedName>
    <definedName name="hcsld" localSheetId="3" hidden="1">{"'Sheet1'!$L$16"}</definedName>
    <definedName name="hcsld" hidden="1">{"'Sheet1'!$L$16"}</definedName>
    <definedName name="hfgh" localSheetId="3" hidden="1">{"'Sheet1'!$L$16"}</definedName>
    <definedName name="hfgh" hidden="1">{"'Sheet1'!$L$16"}</definedName>
    <definedName name="hgjiyhk" localSheetId="3" hidden="1">{"'Sheet1'!$L$16"}</definedName>
    <definedName name="hgjiyhk" hidden="1">{"'Sheet1'!$L$16"}</definedName>
    <definedName name="hhhhh" localSheetId="3" hidden="1">{"'Sheet1'!$L$16"}</definedName>
    <definedName name="hhhhh" hidden="1">{"'Sheet1'!$L$16"}</definedName>
    <definedName name="hnhnhn" localSheetId="3" hidden="1">{"'Sheet1'!$L$16"}</definedName>
    <definedName name="hnhnhn" hidden="1">{"'Sheet1'!$L$16"}</definedName>
    <definedName name="hoa" localSheetId="3" hidden="1">{"'Sheet1'!$L$16"}</definedName>
    <definedName name="hoa" hidden="1">{"'Sheet1'!$L$16"}</definedName>
    <definedName name="hongngu" localSheetId="3" hidden="1">{"'Sheet1'!$L$16"}</definedName>
    <definedName name="hongngu" hidden="1">{"'Sheet1'!$L$16"}</definedName>
    <definedName name="HTML_CodePage" hidden="1">950</definedName>
    <definedName name="HTML_Control" localSheetId="3" hidden="1">{"'Sheet1'!$L$16"}</definedName>
    <definedName name="HTML_Control" hidden="1">{"'Sheet1'!$L$16"}</definedName>
    <definedName name="HTML_Description" hidden="1">""</definedName>
    <definedName name="HTML_Email" hidden="1">""</definedName>
    <definedName name="HTML_Header" hidden="1">"Sheet1"</definedName>
    <definedName name="HTML_LastUpdate" hidden="1">"2000/9/14"</definedName>
    <definedName name="HTML_LineAfter" hidden="1">FALSE</definedName>
    <definedName name="HTML_LineBefore" hidden="1">FALSE</definedName>
    <definedName name="HTML_Name" hidden="1">"J.C.WONG"</definedName>
    <definedName name="HTML_OBDlg2" hidden="1">TRUE</definedName>
    <definedName name="HTML_OBDlg4" hidden="1">TRUE</definedName>
    <definedName name="HTML_OS" hidden="1">0</definedName>
    <definedName name="HTML_PathFile" hidden="1">"C:\2689\Q\國內\00q3961台化龍德PTA3建造\MyHTML.htm"</definedName>
    <definedName name="HTML_Title" hidden="1">"00Q3961-SUM"</definedName>
    <definedName name="hung" localSheetId="3" hidden="1">{"'Sheet1'!$L$16"}</definedName>
    <definedName name="hung" hidden="1">{"'Sheet1'!$L$16"}</definedName>
    <definedName name="huy" localSheetId="3" hidden="1">{"'Sheet1'!$L$16"}</definedName>
    <definedName name="huy" hidden="1">{"'Sheet1'!$L$16"}</definedName>
    <definedName name="jjhhjj" localSheetId="3" hidden="1">{"'Sheet1'!$L$16"}</definedName>
    <definedName name="jjhhjj" hidden="1">{"'Sheet1'!$L$16"}</definedName>
    <definedName name="KCThep" localSheetId="3" hidden="1">{"'Sheet1'!$L$16"}</definedName>
    <definedName name="KCThep" hidden="1">{"'Sheet1'!$L$16"}</definedName>
    <definedName name="khjljklkj" localSheetId="3" hidden="1">{"'Sheet1'!$L$16"}</definedName>
    <definedName name="khjljklkj" hidden="1">{"'Sheet1'!$L$16"}</definedName>
    <definedName name="lai" localSheetId="3" hidden="1">{"'Sheet1'!$L$16"}</definedName>
    <definedName name="lai" hidden="1">{"'Sheet1'!$L$16"}</definedName>
    <definedName name="limcount" hidden="1">2</definedName>
    <definedName name="line" localSheetId="3" hidden="1">{"'Sheet1'!$L$16"}</definedName>
    <definedName name="line" hidden="1">{"'Sheet1'!$L$16"}</definedName>
    <definedName name="lk" localSheetId="3" hidden="1">{"'Sheet1'!$L$16"}</definedName>
    <definedName name="lk" hidden="1">{"'Sheet1'!$L$16"}</definedName>
    <definedName name="lvo" localSheetId="3" hidden="1">{"'Sheet1'!$L$16"}</definedName>
    <definedName name="lvo" hidden="1">{"'Sheet1'!$L$16"}</definedName>
    <definedName name="mncvhjkhj" localSheetId="3" hidden="1">{"'Sheet1'!$L$16"}</definedName>
    <definedName name="mncvhjkhj" hidden="1">{"'Sheet1'!$L$16"}</definedName>
    <definedName name="Namna" localSheetId="3" hidden="1">{"'Sheet1'!$L$16"}</definedName>
    <definedName name="Namna" hidden="1">{"'Sheet1'!$L$16"}</definedName>
    <definedName name="new" localSheetId="3" hidden="1">{"'Sheet1'!$L$16"}</definedName>
    <definedName name="new" hidden="1">{"'Sheet1'!$L$16"}</definedName>
    <definedName name="nm" localSheetId="3" hidden="1">{"'Sheet1'!$L$16"}</definedName>
    <definedName name="nm" hidden="1">{"'Sheet1'!$L$16"}</definedName>
    <definedName name="NRy" localSheetId="3" hidden="1">{"'Sheet1'!$L$16"}</definedName>
    <definedName name="NRy" hidden="1">{"'Sheet1'!$L$16"}</definedName>
    <definedName name="phantich3" localSheetId="3" hidden="1">{"'Sheet1'!$L$16"}</definedName>
    <definedName name="phantich3" hidden="1">{"'Sheet1'!$L$16"}</definedName>
    <definedName name="phuong" localSheetId="3" hidden="1">{"'Sheet1'!$L$16"}</definedName>
    <definedName name="phuong" hidden="1">{"'Sheet1'!$L$16"}</definedName>
    <definedName name="ptich3" localSheetId="3" hidden="1">{"'Sheet1'!$L$16"}</definedName>
    <definedName name="ptich3" hidden="1">{"'Sheet1'!$L$16"}</definedName>
    <definedName name="re" localSheetId="3" hidden="1">{"'Sheet1'!$L$16"}</definedName>
    <definedName name="re" hidden="1">{"'Sheet1'!$L$16"}</definedName>
    <definedName name="s" localSheetId="3" hidden="1">{"'Sheet1'!$L$16"}</definedName>
    <definedName name="s" hidden="1">{"'Sheet1'!$L$16"}</definedName>
    <definedName name="sadec" localSheetId="3" hidden="1">{"'Sheet1'!$L$16"}</definedName>
    <definedName name="sadec" hidden="1">{"'Sheet1'!$L$16"}</definedName>
    <definedName name="sencount" hidden="1">1</definedName>
    <definedName name="sfdsf" localSheetId="3" hidden="1">{"'Sheet1'!$L$16"}</definedName>
    <definedName name="sfdsf" hidden="1">{"'Sheet1'!$L$16"}</definedName>
    <definedName name="sfh" localSheetId="3" hidden="1">{"'Sheet1'!$L$16"}</definedName>
    <definedName name="sfh" hidden="1">{"'Sheet1'!$L$16"}</definedName>
    <definedName name="sssssss" localSheetId="3" hidden="1">{"'Sheet1'!$L$16"}</definedName>
    <definedName name="sssssss" hidden="1">{"'Sheet1'!$L$16"}</definedName>
    <definedName name="stop" localSheetId="3" hidden="1">{0}</definedName>
    <definedName name="stop" hidden="1">{0}</definedName>
    <definedName name="sua" localSheetId="3" hidden="1">{"'Sheet1'!$L$16"}</definedName>
    <definedName name="sua" hidden="1">{"'Sheet1'!$L$16"}</definedName>
    <definedName name="tanhong" localSheetId="3" hidden="1">{"'Sheet1'!$L$16"}</definedName>
    <definedName name="tanhong" hidden="1">{"'Sheet1'!$L$16"}</definedName>
    <definedName name="thtt6" localSheetId="3" hidden="1">{"'Sheet1'!$L$16"}</definedName>
    <definedName name="thtt6" hidden="1">{"'Sheet1'!$L$16"}</definedName>
    <definedName name="tkt" localSheetId="3" hidden="1">{"'Sheet1'!$L$16"}</definedName>
    <definedName name="tkt" hidden="1">{"'Sheet1'!$L$16"}</definedName>
    <definedName name="TRAMTON" localSheetId="3" hidden="1">{"'Sheet1'!$L$16"}</definedName>
    <definedName name="TRAMTON" hidden="1">{"'Sheet1'!$L$16"}</definedName>
    <definedName name="vertex42_copyright" hidden="1">"© 2018 Vertex42 LLC"</definedName>
    <definedName name="vertex42_id" hidden="1">"work-schedule-with-icons.xlsx"</definedName>
    <definedName name="vertex42_title" hidden="1">"Work Schedule with Icons"</definedName>
    <definedName name="vxgf" hidden="1">#REF!</definedName>
    <definedName name="wrn.chi._.tiÆt." localSheetId="3" hidden="1">{#N/A,#N/A,FALSE,"Chi tiÆt"}</definedName>
    <definedName name="wrn.chi._.tiÆt." hidden="1">{#N/A,#N/A,FALSE,"Chi tiÆt"}</definedName>
    <definedName name="y" localSheetId="3" hidden="1">{"'Sheet1'!$L$16"}</definedName>
    <definedName name="y" hidden="1">{"'Sheet1'!$L$16"}</definedName>
  </definedNames>
  <calcPr calcId="144525"/>
</workbook>
</file>

<file path=xl/calcChain.xml><?xml version="1.0" encoding="utf-8"?>
<calcChain xmlns="http://schemas.openxmlformats.org/spreadsheetml/2006/main">
  <c r="I5" i="1" l="1"/>
  <c r="I4" i="1"/>
  <c r="BU11" i="4"/>
  <c r="BD11" i="4"/>
  <c r="BC11" i="4"/>
  <c r="BB11" i="4"/>
  <c r="AV11" i="4"/>
  <c r="AU11" i="4"/>
  <c r="AT11" i="4"/>
  <c r="AR11" i="4"/>
  <c r="AP11" i="4"/>
  <c r="AO11" i="4"/>
  <c r="AM11" i="4"/>
  <c r="AL11" i="4"/>
  <c r="AJ11" i="4"/>
  <c r="AI11" i="4"/>
  <c r="AH11" i="4"/>
  <c r="AG11" i="4"/>
  <c r="AF11" i="4"/>
  <c r="Y11" i="4"/>
  <c r="AS11" i="4" s="1"/>
  <c r="S11" i="4"/>
  <c r="X11" i="4" s="1"/>
  <c r="K11" i="4"/>
  <c r="AQ11" i="4" s="1"/>
  <c r="BU10" i="4"/>
  <c r="BD10" i="4"/>
  <c r="BC10" i="4"/>
  <c r="BB10" i="4"/>
  <c r="AV10" i="4"/>
  <c r="AR10" i="4"/>
  <c r="AP10" i="4"/>
  <c r="AO10" i="4"/>
  <c r="AM10" i="4"/>
  <c r="AL10" i="4"/>
  <c r="AJ10" i="4"/>
  <c r="AI10" i="4"/>
  <c r="AH10" i="4"/>
  <c r="Y10" i="4"/>
  <c r="AU10" i="4" s="1"/>
  <c r="S10" i="4"/>
  <c r="AT10" i="4" s="1"/>
  <c r="K10" i="4"/>
  <c r="AQ10" i="4" s="1"/>
  <c r="BU9" i="4"/>
  <c r="BD9" i="4"/>
  <c r="BC9" i="4"/>
  <c r="BB9" i="4"/>
  <c r="AV9" i="4"/>
  <c r="AU9" i="4"/>
  <c r="AR9" i="4"/>
  <c r="AP9" i="4"/>
  <c r="AO9" i="4"/>
  <c r="AM9" i="4"/>
  <c r="AL9" i="4"/>
  <c r="AJ9" i="4"/>
  <c r="AI9" i="4"/>
  <c r="AH9" i="4"/>
  <c r="AG9" i="4"/>
  <c r="Y9" i="4"/>
  <c r="AF9" i="4" s="1"/>
  <c r="S9" i="4"/>
  <c r="AT9" i="4" s="1"/>
  <c r="K9" i="4"/>
  <c r="AQ9" i="4" s="1"/>
  <c r="BU7" i="4"/>
  <c r="BD7" i="4"/>
  <c r="BC7" i="4"/>
  <c r="BB7" i="4"/>
  <c r="AV7" i="4"/>
  <c r="AU7" i="4"/>
  <c r="AT7" i="4"/>
  <c r="AR7" i="4"/>
  <c r="AP7" i="4"/>
  <c r="AO7" i="4"/>
  <c r="AM7" i="4"/>
  <c r="AL7" i="4"/>
  <c r="AJ7" i="4"/>
  <c r="AI7" i="4"/>
  <c r="AH7" i="4"/>
  <c r="AG7" i="4"/>
  <c r="AF7" i="4"/>
  <c r="Y7" i="4"/>
  <c r="AS7" i="4" s="1"/>
  <c r="S7" i="4"/>
  <c r="X7" i="4" s="1"/>
  <c r="K7" i="4"/>
  <c r="AQ7" i="4" s="1"/>
  <c r="BU8" i="4"/>
  <c r="BD8" i="4"/>
  <c r="BC8" i="4"/>
  <c r="BB8" i="4"/>
  <c r="AV8" i="4"/>
  <c r="AR8" i="4"/>
  <c r="AP8" i="4"/>
  <c r="AO8" i="4"/>
  <c r="AM8" i="4"/>
  <c r="AL8" i="4"/>
  <c r="AJ8" i="4"/>
  <c r="AI8" i="4"/>
  <c r="AH8" i="4"/>
  <c r="Y8" i="4"/>
  <c r="AU8" i="4" s="1"/>
  <c r="S8" i="4"/>
  <c r="AT8" i="4" s="1"/>
  <c r="K8" i="4"/>
  <c r="AQ8" i="4" s="1"/>
  <c r="BU12" i="4"/>
  <c r="AM12" i="4"/>
  <c r="AL12" i="4"/>
  <c r="Y12" i="4"/>
  <c r="AS12" i="4" s="1"/>
  <c r="S12" i="4"/>
  <c r="K12" i="4"/>
  <c r="BR6" i="4"/>
  <c r="BM6" i="4"/>
  <c r="E51" i="1"/>
  <c r="J51" i="1" s="1"/>
  <c r="E43" i="1"/>
  <c r="J43" i="1" s="1"/>
  <c r="E35" i="1"/>
  <c r="J35" i="1" s="1"/>
  <c r="E27" i="1"/>
  <c r="J27" i="1" s="1"/>
  <c r="E19" i="1"/>
  <c r="J19" i="1" s="1"/>
  <c r="E11" i="1"/>
  <c r="I50" i="1"/>
  <c r="I42" i="1"/>
  <c r="I34" i="1"/>
  <c r="I26" i="1"/>
  <c r="I18" i="1"/>
  <c r="BO11" i="4" l="1"/>
  <c r="BN11" i="4"/>
  <c r="BL11" i="4"/>
  <c r="BK11" i="4"/>
  <c r="BJ11" i="4"/>
  <c r="BI11" i="4"/>
  <c r="BM11" i="4" s="1"/>
  <c r="BQ11" i="4"/>
  <c r="BP11" i="4"/>
  <c r="BV11" i="4"/>
  <c r="BB12" i="4"/>
  <c r="BV10" i="4"/>
  <c r="BC12" i="4"/>
  <c r="BD12" i="4"/>
  <c r="X10" i="4"/>
  <c r="AS10" i="4"/>
  <c r="AF10" i="4"/>
  <c r="AQ12" i="4"/>
  <c r="AG10" i="4"/>
  <c r="AT12" i="4"/>
  <c r="BV9" i="4"/>
  <c r="X9" i="4"/>
  <c r="AS9" i="4"/>
  <c r="BL7" i="4"/>
  <c r="BK7" i="4"/>
  <c r="BJ7" i="4"/>
  <c r="BI7" i="4"/>
  <c r="BM7" i="4" s="1"/>
  <c r="BQ7" i="4"/>
  <c r="BP7" i="4"/>
  <c r="BO7" i="4"/>
  <c r="BN7" i="4"/>
  <c r="BR7" i="4" s="1"/>
  <c r="BV7" i="4"/>
  <c r="BV8" i="4"/>
  <c r="X8" i="4"/>
  <c r="AS8" i="4"/>
  <c r="AF8" i="4"/>
  <c r="AG8" i="4"/>
  <c r="X12" i="4"/>
  <c r="BP12" i="4" s="1"/>
  <c r="BT14" i="4"/>
  <c r="BO12" i="4"/>
  <c r="BN12" i="4"/>
  <c r="BQ12" i="4"/>
  <c r="AV12" i="4"/>
  <c r="AH12" i="4"/>
  <c r="AU12" i="4"/>
  <c r="AG12" i="4"/>
  <c r="AF12" i="4"/>
  <c r="AR12" i="4"/>
  <c r="AP12" i="4"/>
  <c r="AO12" i="4"/>
  <c r="AJ12" i="4"/>
  <c r="AI12" i="4"/>
  <c r="BR11" i="4" l="1"/>
  <c r="BO10" i="4"/>
  <c r="BN10" i="4"/>
  <c r="BL10" i="4"/>
  <c r="BK10" i="4"/>
  <c r="BJ10" i="4"/>
  <c r="BI10" i="4"/>
  <c r="BM10" i="4" s="1"/>
  <c r="BQ10" i="4"/>
  <c r="BP10" i="4"/>
  <c r="BI12" i="4"/>
  <c r="BJ12" i="4"/>
  <c r="BK12" i="4"/>
  <c r="BL12" i="4"/>
  <c r="BL9" i="4"/>
  <c r="BK9" i="4"/>
  <c r="BJ9" i="4"/>
  <c r="BI9" i="4"/>
  <c r="BM9" i="4" s="1"/>
  <c r="BQ9" i="4"/>
  <c r="BP9" i="4"/>
  <c r="BO9" i="4"/>
  <c r="BN9" i="4"/>
  <c r="BR9" i="4" s="1"/>
  <c r="BN8" i="4"/>
  <c r="BK8" i="4"/>
  <c r="BL8" i="4"/>
  <c r="BJ8" i="4"/>
  <c r="BI8" i="4"/>
  <c r="BM8" i="4" s="1"/>
  <c r="BQ8" i="4"/>
  <c r="BP8" i="4"/>
  <c r="BO8" i="4"/>
  <c r="BR12" i="4"/>
  <c r="BT15" i="4"/>
  <c r="BV12" i="4"/>
  <c r="BM12" i="4"/>
  <c r="BR10" i="4" l="1"/>
  <c r="BR8" i="4"/>
  <c r="I10" i="1" l="1"/>
  <c r="J11" i="1"/>
  <c r="C6" i="1"/>
  <c r="E50" i="1" l="1"/>
  <c r="E42" i="1"/>
  <c r="E34" i="1"/>
  <c r="E26" i="1"/>
  <c r="E18" i="1"/>
  <c r="E10" i="1"/>
  <c r="M10" i="1" s="1"/>
  <c r="I6" i="1"/>
  <c r="K34" i="1" s="1"/>
  <c r="J10" i="1"/>
  <c r="J12" i="1" s="1"/>
  <c r="J13" i="1" s="1"/>
  <c r="J14" i="1" s="1"/>
  <c r="K43" i="1"/>
  <c r="L43" i="1" s="1"/>
  <c r="G43" i="1" s="1"/>
  <c r="H43" i="1" s="1"/>
  <c r="K51" i="1"/>
  <c r="L51" i="1" s="1"/>
  <c r="G51" i="1" s="1"/>
  <c r="H51" i="1" s="1"/>
  <c r="K50" i="1"/>
  <c r="K42" i="1"/>
  <c r="K11" i="1" l="1"/>
  <c r="L11" i="1" s="1"/>
  <c r="G11" i="1" s="1"/>
  <c r="H11" i="1" s="1"/>
  <c r="K19" i="1"/>
  <c r="L19" i="1" s="1"/>
  <c r="G19" i="1" s="1"/>
  <c r="H19" i="1" s="1"/>
  <c r="K18" i="1"/>
  <c r="K26" i="1"/>
  <c r="M42" i="1"/>
  <c r="J42" i="1"/>
  <c r="J44" i="1" s="1"/>
  <c r="J45" i="1" s="1"/>
  <c r="J46" i="1" s="1"/>
  <c r="K27" i="1"/>
  <c r="L27" i="1" s="1"/>
  <c r="G27" i="1" s="1"/>
  <c r="H27" i="1" s="1"/>
  <c r="M18" i="1"/>
  <c r="J18" i="1"/>
  <c r="J20" i="1" s="1"/>
  <c r="J21" i="1" s="1"/>
  <c r="J22" i="1" s="1"/>
  <c r="M26" i="1"/>
  <c r="J26" i="1"/>
  <c r="J28" i="1" s="1"/>
  <c r="J29" i="1" s="1"/>
  <c r="J30" i="1" s="1"/>
  <c r="M34" i="1"/>
  <c r="J34" i="1"/>
  <c r="J36" i="1" s="1"/>
  <c r="J37" i="1" s="1"/>
  <c r="J38" i="1" s="1"/>
  <c r="K35" i="1"/>
  <c r="L35" i="1" s="1"/>
  <c r="G35" i="1" s="1"/>
  <c r="H35" i="1" s="1"/>
  <c r="K10" i="1"/>
  <c r="L10" i="1" s="1"/>
  <c r="G10" i="1" s="1"/>
  <c r="M50" i="1"/>
  <c r="J50" i="1"/>
  <c r="J52" i="1" s="1"/>
  <c r="J53" i="1" s="1"/>
  <c r="J54" i="1" s="1"/>
  <c r="L12" i="1" l="1"/>
  <c r="L13" i="1" s="1"/>
  <c r="L26" i="1"/>
  <c r="H10" i="1"/>
  <c r="H12" i="1" s="1"/>
  <c r="AZ7" i="4"/>
  <c r="BA7" i="4" s="1"/>
  <c r="BH7" i="4" s="1"/>
  <c r="BW7" i="4" s="1"/>
  <c r="L18" i="1"/>
  <c r="L50" i="1"/>
  <c r="L42" i="1"/>
  <c r="L34" i="1"/>
  <c r="G34" i="1" l="1"/>
  <c r="L36" i="1"/>
  <c r="G42" i="1"/>
  <c r="L44" i="1"/>
  <c r="G50" i="1"/>
  <c r="L52" i="1"/>
  <c r="G18" i="1"/>
  <c r="L20" i="1"/>
  <c r="BX7" i="4"/>
  <c r="BY7" i="4"/>
  <c r="BZ7" i="4" s="1"/>
  <c r="CA7" i="4" s="1"/>
  <c r="CC7" i="4" s="1"/>
  <c r="CD7" i="4" s="1"/>
  <c r="G26" i="1"/>
  <c r="L28" i="1"/>
  <c r="H26" i="1" l="1"/>
  <c r="H28" i="1" s="1"/>
  <c r="AZ9" i="4"/>
  <c r="BA9" i="4" s="1"/>
  <c r="BH9" i="4" s="1"/>
  <c r="BW9" i="4" s="1"/>
  <c r="H18" i="1"/>
  <c r="H20" i="1" s="1"/>
  <c r="AZ8" i="4"/>
  <c r="BA8" i="4" s="1"/>
  <c r="BH8" i="4" s="1"/>
  <c r="BW8" i="4" s="1"/>
  <c r="H50" i="1"/>
  <c r="H52" i="1" s="1"/>
  <c r="AZ12" i="4"/>
  <c r="BA12" i="4" s="1"/>
  <c r="BH12" i="4" s="1"/>
  <c r="BW12" i="4" s="1"/>
  <c r="H42" i="1"/>
  <c r="H44" i="1" s="1"/>
  <c r="AZ11" i="4"/>
  <c r="BA11" i="4" s="1"/>
  <c r="BH11" i="4" s="1"/>
  <c r="BW11" i="4" s="1"/>
  <c r="H34" i="1"/>
  <c r="H36" i="1" s="1"/>
  <c r="AZ10" i="4"/>
  <c r="BA10" i="4" s="1"/>
  <c r="BH10" i="4" s="1"/>
  <c r="BW10" i="4" s="1"/>
  <c r="BY10" i="4" l="1"/>
  <c r="BZ10" i="4" s="1"/>
  <c r="CA10" i="4" s="1"/>
  <c r="CC10" i="4" s="1"/>
  <c r="CD10" i="4" s="1"/>
  <c r="BX10" i="4"/>
  <c r="BY11" i="4"/>
  <c r="BZ11" i="4" s="1"/>
  <c r="CA11" i="4" s="1"/>
  <c r="CC11" i="4" s="1"/>
  <c r="CD11" i="4" s="1"/>
  <c r="BX11" i="4"/>
  <c r="BY12" i="4"/>
  <c r="BZ12" i="4" s="1"/>
  <c r="CA12" i="4" s="1"/>
  <c r="CC12" i="4" s="1"/>
  <c r="CD12" i="4" s="1"/>
  <c r="BX12" i="4"/>
  <c r="BY8" i="4"/>
  <c r="BZ8" i="4" s="1"/>
  <c r="CA8" i="4" s="1"/>
  <c r="CC8" i="4" s="1"/>
  <c r="CD8" i="4" s="1"/>
  <c r="BX8" i="4"/>
  <c r="BY9" i="4"/>
  <c r="BZ9" i="4" s="1"/>
  <c r="CA9" i="4" s="1"/>
  <c r="CC9" i="4" s="1"/>
  <c r="CD9" i="4" s="1"/>
  <c r="BX9" i="4"/>
</calcChain>
</file>

<file path=xl/comments1.xml><?xml version="1.0" encoding="utf-8"?>
<comments xmlns="http://schemas.openxmlformats.org/spreadsheetml/2006/main">
  <authors>
    <author>Author</author>
  </authors>
  <commentList>
    <comment ref="N6" authorId="0">
      <text>
        <r>
          <rPr>
            <b/>
            <sz val="9"/>
            <color indexed="81"/>
            <rFont val="Tahoma"/>
            <family val="2"/>
            <charset val="163"/>
          </rPr>
          <t>Author:</t>
        </r>
        <r>
          <rPr>
            <sz val="9"/>
            <color indexed="81"/>
            <rFont val="Tahoma"/>
            <family val="2"/>
            <charset val="163"/>
          </rPr>
          <t xml:space="preserve">
- Dưới 12 tháng tuổi
- Phải có con nhỏ</t>
        </r>
      </text>
    </comment>
    <comment ref="O6" authorId="0">
      <text>
        <r>
          <rPr>
            <b/>
            <sz val="9"/>
            <color indexed="81"/>
            <rFont val="Tahoma"/>
            <family val="2"/>
            <charset val="163"/>
          </rPr>
          <t>Author:</t>
        </r>
        <r>
          <rPr>
            <sz val="9"/>
            <color indexed="81"/>
            <rFont val="Tahoma"/>
            <family val="2"/>
            <charset val="163"/>
          </rPr>
          <t xml:space="preserve">
- Nếu tiền cty hỗ trợ &gt; 15% TN chịu thuế(chưa tính hỗ trợ nhà ở) thì lấy mức 15%
- Nếu tiền cty hỗ trợ &lt; 15% TN chịu thuế(chưa tính hỗ trợ nhà ở) thì lấy mức cty hỗ trợ</t>
        </r>
      </text>
    </comment>
  </commentList>
</comments>
</file>

<file path=xl/sharedStrings.xml><?xml version="1.0" encoding="utf-8"?>
<sst xmlns="http://schemas.openxmlformats.org/spreadsheetml/2006/main" count="344" uniqueCount="210">
  <si>
    <t>BẢNG TÍNH ĐỊNH MỨC LAO ĐỘNG</t>
  </si>
  <si>
    <t>Vị trí</t>
  </si>
  <si>
    <t>Bậc</t>
  </si>
  <si>
    <t xml:space="preserve">Thời gian </t>
  </si>
  <si>
    <t>h</t>
  </si>
  <si>
    <t>Mức lương trả cho vị trí</t>
  </si>
  <si>
    <t>Ngày công</t>
  </si>
  <si>
    <t>ngày</t>
  </si>
  <si>
    <t>Tổng chi phí để duy trì vị trí</t>
  </si>
  <si>
    <t>Tổng giờ làm việc</t>
  </si>
  <si>
    <t>Chí phí trung bình/ 1 h</t>
  </si>
  <si>
    <t>Stt</t>
  </si>
  <si>
    <t>Nội dung công việc</t>
  </si>
  <si>
    <t>Sản phẩm đầu ra</t>
  </si>
  <si>
    <t>Thời gian</t>
  </si>
  <si>
    <t>Chỉ tiêu KPI</t>
  </si>
  <si>
    <t>Số lượng</t>
  </si>
  <si>
    <t>Đơn vị</t>
  </si>
  <si>
    <t>Đơn giá / Sp</t>
  </si>
  <si>
    <t>Thành tiền</t>
  </si>
  <si>
    <t>Số giờ</t>
  </si>
  <si>
    <t>Tổng giờ</t>
  </si>
  <si>
    <t>Đơn giá/ giờ</t>
  </si>
  <si>
    <t>Công việc khác</t>
  </si>
  <si>
    <t>lần</t>
  </si>
  <si>
    <t>Tổng</t>
  </si>
  <si>
    <t>Tồn</t>
  </si>
  <si>
    <r>
      <t>Cắt:</t>
    </r>
    <r>
      <rPr>
        <sz val="11"/>
        <color theme="1"/>
        <rFont val="Calibri"/>
        <family val="2"/>
        <charset val="163"/>
        <scheme val="minor"/>
      </rPr>
      <t xml:space="preserve"> Cắt vải theo mẫu.</t>
    </r>
  </si>
  <si>
    <r>
      <t>May thân áo:</t>
    </r>
    <r>
      <rPr>
        <sz val="11"/>
        <color theme="1"/>
        <rFont val="Calibri"/>
        <family val="2"/>
        <charset val="163"/>
        <scheme val="minor"/>
      </rPr>
      <t xml:space="preserve"> May các bộ phận thân trước và thân sau.</t>
    </r>
  </si>
  <si>
    <r>
      <t>May tay áo:</t>
    </r>
    <r>
      <rPr>
        <sz val="11"/>
        <color theme="1"/>
        <rFont val="Calibri"/>
        <family val="2"/>
        <charset val="163"/>
        <scheme val="minor"/>
      </rPr>
      <t xml:space="preserve"> May ống tay áo.</t>
    </r>
  </si>
  <si>
    <r>
      <t>Ráp tay vào thân:</t>
    </r>
    <r>
      <rPr>
        <sz val="11"/>
        <color theme="1"/>
        <rFont val="Calibri"/>
        <family val="2"/>
        <charset val="163"/>
        <scheme val="minor"/>
      </rPr>
      <t xml:space="preserve"> Ráp tay áo vào thân áo.</t>
    </r>
  </si>
  <si>
    <r>
      <t>May cổ áo:</t>
    </r>
    <r>
      <rPr>
        <sz val="11"/>
        <color theme="1"/>
        <rFont val="Calibri"/>
        <family val="2"/>
        <charset val="163"/>
        <scheme val="minor"/>
      </rPr>
      <t xml:space="preserve"> May và ráp cổ áo.</t>
    </r>
  </si>
  <si>
    <r>
      <t>Hoàn thiện:</t>
    </r>
    <r>
      <rPr>
        <sz val="11"/>
        <color theme="1"/>
        <rFont val="Calibri"/>
        <family val="2"/>
        <charset val="163"/>
        <scheme val="minor"/>
      </rPr>
      <t xml:space="preserve"> Kiểm tra, cắt chỉ thừa, ủi.</t>
    </r>
  </si>
  <si>
    <t>Sp</t>
  </si>
  <si>
    <t>CHÍNH SÁCH LƯƠNG THƯỞNG</t>
  </si>
  <si>
    <t xml:space="preserve">Mã số </t>
  </si>
  <si>
    <t>Ngày phát hành</t>
  </si>
  <si>
    <t>Lần chỉnh sửa, bổ sung</t>
  </si>
  <si>
    <t>Số trang</t>
  </si>
  <si>
    <t>(Ban hành kèm theo Quyết định số :            /QĐ-…. ngày   tháng    năm 20….
của Hội đồng quản trị Công ty X)</t>
  </si>
  <si>
    <t>Trong đó</t>
  </si>
  <si>
    <t>Công nhân</t>
  </si>
  <si>
    <t xml:space="preserve">Đơn giá sản phẩm (công đoạn) = Tổng số tiền làm ra sản phẩm (công đoạn)/ Tổng số sản phẩm (công đoạn) có thể làm ra </t>
  </si>
  <si>
    <t>Tổng số tiền làm ra sản phẩm (công đoạn) = Đơn giá theo giờ * tổng số giờ dùng để làm ra sản phẩm (công đoạn)</t>
  </si>
  <si>
    <t>Đơn giá theo giờ = Tổng lương trả trong tháng / Tổng số giờ công trong tháng</t>
  </si>
  <si>
    <t>CÔNG TY</t>
  </si>
  <si>
    <t>BẢNG LƯƠNG 3P THÁNG ....</t>
  </si>
  <si>
    <t>1. THÔNG TIN NHÂN SỰ</t>
  </si>
  <si>
    <t>2. THÔNG TIN NGÀY CÔNG LAO ĐỘNG</t>
  </si>
  <si>
    <t>3. THÔNG TIN TỔNG TIỀN LƯƠNG THÁNG</t>
  </si>
  <si>
    <t>5. TỔNG THU NHẬP (TRƯỚC THUẾ VÀ GIẢM TRỪ)</t>
  </si>
  <si>
    <t>6. CÁC KHOẢN GIẢM TRỪ</t>
  </si>
  <si>
    <t>7. CÒN LĨNH</t>
  </si>
  <si>
    <t>STT</t>
  </si>
  <si>
    <t>Mã NV</t>
  </si>
  <si>
    <t>Họ tên</t>
  </si>
  <si>
    <t>Phòng/Bộ phận</t>
  </si>
  <si>
    <t>Ngạch</t>
  </si>
  <si>
    <t>(P1) Lương vị trí chức danh công việc</t>
  </si>
  <si>
    <t>P2</t>
  </si>
  <si>
    <t>Lương tham gia BHXH tháng</t>
  </si>
  <si>
    <t>Ngày công làm việc</t>
  </si>
  <si>
    <t>Ngày nghỉ</t>
  </si>
  <si>
    <t>Số công thêm giờ chênh lệch đã quy đổi</t>
  </si>
  <si>
    <t>Số ca đêm</t>
  </si>
  <si>
    <t>P3</t>
  </si>
  <si>
    <t>Người lao động trích đóng</t>
  </si>
  <si>
    <t>DN trích đóng</t>
  </si>
  <si>
    <t>THUẾ THU NHẬP CÁ NHÂN</t>
  </si>
  <si>
    <t>Tạm ứng lương</t>
  </si>
  <si>
    <t>Tổng giảm trừ</t>
  </si>
  <si>
    <t>Lương năng lực/ Lương tay nghề</t>
  </si>
  <si>
    <t>Các khoản phụ cấp và hỗ trợ</t>
  </si>
  <si>
    <t>Ngày công chuẩn</t>
  </si>
  <si>
    <t>Ngày công thực tế</t>
  </si>
  <si>
    <t>Ngày nghỉ Lễ, tết, phép, VRCL</t>
  </si>
  <si>
    <t>Ngày nghỉ hưởng BHXH</t>
  </si>
  <si>
    <t>Số công nghỉ bù</t>
  </si>
  <si>
    <t>Khối KD</t>
  </si>
  <si>
    <t>Khối Sản xuất</t>
  </si>
  <si>
    <t>Lương nghỉ lễ, Tết, VRCL</t>
  </si>
  <si>
    <t>Lương BHXH</t>
  </si>
  <si>
    <t>Lương ngày nghỉ bù</t>
  </si>
  <si>
    <t>Thưởng sáng kiến</t>
  </si>
  <si>
    <t>Thưởng lễ</t>
  </si>
  <si>
    <t>Thưởng khác</t>
  </si>
  <si>
    <t>BHXH</t>
  </si>
  <si>
    <t>BHYT</t>
  </si>
  <si>
    <t>BHTN</t>
  </si>
  <si>
    <t>Đoàn phí công đoàn</t>
  </si>
  <si>
    <t>TỔNG NLĐ</t>
  </si>
  <si>
    <t>Kinh phí công đoàn</t>
  </si>
  <si>
    <t>TỔNG DN</t>
  </si>
  <si>
    <t>Số người phụ thuộc</t>
  </si>
  <si>
    <t>Giảm trừ cá nhân</t>
  </si>
  <si>
    <t>Giảm trừ gia cảnh</t>
  </si>
  <si>
    <t>Thu nhập miễn thuế chưa bao gồm PC nhà ở</t>
  </si>
  <si>
    <t xml:space="preserve">Thu nhập chịu thuế
chưa bao gồm PC nhà ở
</t>
  </si>
  <si>
    <t xml:space="preserve">Thu nhập miễn thuế
</t>
  </si>
  <si>
    <t xml:space="preserve">Thu nhập chịu thuế
</t>
  </si>
  <si>
    <t>Thu nhập tính thuế</t>
  </si>
  <si>
    <t>Thuế TNCN phải nộp</t>
  </si>
  <si>
    <t xml:space="preserve"> Tiền ăn giữa ca</t>
  </si>
  <si>
    <t>Hỗ trợ đi lại</t>
  </si>
  <si>
    <t>Hỗ trợ điện thoại</t>
  </si>
  <si>
    <t>Hỗ trợ khi có người thân kết hôn</t>
  </si>
  <si>
    <t>Hỗ trợ nuôi con nhỏ</t>
  </si>
  <si>
    <t>Hỗ trợ nhà ở
(15%)</t>
  </si>
  <si>
    <t>Hỗ trợ sinh nhật</t>
  </si>
  <si>
    <t>Hỗ trợ xăng xe</t>
  </si>
  <si>
    <t>Phụ cấp chức danh</t>
  </si>
  <si>
    <t>Phụ cấp độc hại (tiền)</t>
  </si>
  <si>
    <t>Phụ cấp thu hút</t>
  </si>
  <si>
    <t>Phụ cấp trách nhiệm</t>
  </si>
  <si>
    <t>Phụ cấp trình độ
(bằng cấp)</t>
  </si>
  <si>
    <t>Đồng phục</t>
  </si>
  <si>
    <t>Hỗ trợ nhà ở</t>
  </si>
  <si>
    <t>Phụ cấp độc hại</t>
  </si>
  <si>
    <t>Phụ cấp ca đêm</t>
  </si>
  <si>
    <t>Phụ cấp trình độ (bằng cấp)</t>
  </si>
  <si>
    <t>Doanh thu</t>
  </si>
  <si>
    <t>Thưởng doanh số (T)</t>
  </si>
  <si>
    <t>Sản lượng vượt định mức</t>
  </si>
  <si>
    <t>Đơn giá hưởng</t>
  </si>
  <si>
    <t>Thưởng vượt định mức</t>
  </si>
  <si>
    <t>Phòng Sản xuất</t>
  </si>
  <si>
    <t xml:space="preserve">Nhân viên </t>
  </si>
  <si>
    <t>012</t>
  </si>
  <si>
    <t>Công tiêu chuẩn phòng Sản xuất là 26, các phòng còn lại là 22; các khoản lương phụ cấp đều tính theo ngày công</t>
  </si>
  <si>
    <t>Các khoản phụ cấp tính theo ngày công thực  tế</t>
  </si>
  <si>
    <t>Hà Nội, Ngày ... Tháng ... Năm</t>
  </si>
  <si>
    <t>Giám đốc</t>
  </si>
  <si>
    <t>Kế toán trưởng</t>
  </si>
  <si>
    <t>Người lập biểu</t>
  </si>
  <si>
    <t>Trần Văn A</t>
  </si>
  <si>
    <t>Trần Văn B</t>
  </si>
  <si>
    <t>Trần Văn C</t>
  </si>
  <si>
    <t>CN Cắt</t>
  </si>
  <si>
    <t>CN May thân áo</t>
  </si>
  <si>
    <t>Trần Văn D</t>
  </si>
  <si>
    <t>Trần Văn E</t>
  </si>
  <si>
    <t>Trần Văn F</t>
  </si>
  <si>
    <t>CN May tay áo</t>
  </si>
  <si>
    <t>CN Ráp tay</t>
  </si>
  <si>
    <t>CN May cổ áo</t>
  </si>
  <si>
    <t>CN Hoàn thiện</t>
  </si>
  <si>
    <t>Lương = Lương P1 + lương P2 + Thưởng P3</t>
  </si>
  <si>
    <t>Thưởng P3 = Số lượng sản phẩm hoàn thành x Đơn giá sản phẩm (công đoạn)</t>
  </si>
  <si>
    <t>Nguyễn Hùng Cường | kinhcan24 | blognhansu.net.vn</t>
  </si>
  <si>
    <t>Vui lòng cho tôi xin bảng lương tính đơn giá sản phẩm theo từng công đoạn được không?</t>
  </si>
  <si>
    <t>Xin chào, để giúp bạn có được bảng lương tính đơn giá sản phẩm theo từng công đoạn, tôi cần bạn cung cấp thêm một số thông tin chi tiết về quy trình sản xuất và cách bạn muốn tính lương. Dưới đây là một số yếu tố quan trọng cần xem xét:</t>
  </si>
  <si>
    <t>1. Quy trình sản xuất:</t>
  </si>
  <si>
    <t xml:space="preserve">    Liệt kê các công đoạn sản xuất chính: Sản phẩm của bạn trải qua những công đoạn nào để hoàn thành? Ví dụ: cắt, may, ráp, hoàn thiện, đóng gói,...</t>
  </si>
  <si>
    <t xml:space="preserve">    Mô tả công việc cụ thể của từng công đoạn: Mỗi công đoạn bao gồm những công việc gì?</t>
  </si>
  <si>
    <t xml:space="preserve">    Thời gian tiêu chuẩn cho mỗi công đoạn: Theo bạn, một công nhân lành nghề mất bao lâu để hoàn thành một đơn vị sản phẩm ở mỗi công đoạn? (Đây là cơ sở để tính định mức lao động).</t>
  </si>
  <si>
    <t xml:space="preserve">    Định mức sản phẩm cho mỗi công đoạn: Một công nhân cần hoàn thành bao nhiêu sản phẩm ở mỗi công đoạn trong một đơn vị thời gian (ví dụ: giờ, ngày)?</t>
  </si>
  <si>
    <t>2. Cách tính đơn giá sản phẩm cho từng công đoạn:</t>
  </si>
  <si>
    <t>Có nhiều phương pháp tính đơn giá sản phẩm, và việc áp dụng phương pháp nào sẽ ảnh hưởng đến cách tính lương. Dưới đây là một số phương pháp phổ biến:</t>
  </si>
  <si>
    <t xml:space="preserve">    Dựa trên thời gian lao động: Đơn giá được tính dựa trên thời gian công nhân làm việc để hoàn thành một sản phẩm ở công đoạn đó.</t>
  </si>
  <si>
    <t xml:space="preserve">    Dựa trên định mức sản phẩm: Đơn giá được cố định cho mỗi sản phẩm hoàn thành ở công đoạn đó, không phụ thuộc vào thời gian làm việc thực tế (vượt định mức sẽ được tính thêm).</t>
  </si>
  <si>
    <t xml:space="preserve">    Kết hợp thời gian và định mức: Một phần lương cố định dựa trên thời gian, và một phần thưởng thêm nếu đạt hoặc vượt định mức.</t>
  </si>
  <si>
    <t>3. Thông tin về tiền lương:</t>
  </si>
  <si>
    <t xml:space="preserve">    Mức lương cơ bản của công nhân: Mức lương theo giờ, ngày hoặc tháng của công nhân.</t>
  </si>
  <si>
    <t xml:space="preserve">    Các khoản phụ cấp (nếu có): Phụ cấp thâm niên, phụ cấp trách nhiệm, phụ cấp độc hại,...</t>
  </si>
  <si>
    <t xml:space="preserve">    Hệ số lương (nếu có): Dùng để điều chỉnh mức lương theo bậc thợ hoặc trình độ.</t>
  </si>
  <si>
    <t>Ví dụ về bảng lương (chưa có đơn giá cụ thể):</t>
  </si>
  <si>
    <t>Để bạn dễ hình dung, dưới đây là một ví dụ về cấu trúc bảng lương có thể áp dụng:</t>
  </si>
  <si>
    <t>Để tôi có thể tạo cho bạn một bảng lương chi tiết hơn với đơn giá sản phẩm theo từng công đoạn, vui lòng cung cấp các thông tin chi tiết như đã nêu ở trên.</t>
  </si>
  <si>
    <t>Sau khi bạn cung cấp thông tin, tôi sẽ giúp bạn xây dựng một bảng lương phù hợp với đặc thù sản xuất của doanh nghiệp bạn.</t>
  </si>
  <si>
    <t>Bạn cứ tự điền thông tin, rồi sau đó vui lòng cho tôi xin bảng lương tính đơn giá sản phẩm theo từng công đoạn.</t>
  </si>
  <si>
    <t>Mặc dù bạn muốn tôi tự điền thông tin, việc này sẽ mang tính chất giả định cao và có thể không phù hợp với thực tế sản xuất của bạn. Tuy nhiên, để bạn có một hình dung ban đầu, tôi sẽ tạo một bảng lương mẫu dựa trên một quy trình sản xuất giả định cho một sản phẩm may mặc đơn giản, ví dụ như áo thun.</t>
  </si>
  <si>
    <t>Quy trình sản xuất giả định:</t>
  </si>
  <si>
    <t xml:space="preserve">    Cắt: Cắt vải theo mẫu.</t>
  </si>
  <si>
    <t xml:space="preserve">    May thân áo: May các bộ phận thân trước và thân sau.</t>
  </si>
  <si>
    <t xml:space="preserve">    May tay áo: May ống tay áo.</t>
  </si>
  <si>
    <t xml:space="preserve">    Ráp tay vào thân: Ráp tay áo vào thân áo.</t>
  </si>
  <si>
    <t xml:space="preserve">    May cổ áo: May và ráp cổ áo.</t>
  </si>
  <si>
    <t xml:space="preserve">    Hoàn thiện: Kiểm tra, cắt chỉ thừa, ủi.</t>
  </si>
  <si>
    <t>Thông tin giả định:</t>
  </si>
  <si>
    <t xml:space="preserve">    Mức lương cơ bản trung bình: 30,000 VNĐ/giờ</t>
  </si>
  <si>
    <t xml:space="preserve">    Thời gian tiêu chuẩn cho mỗi công đoạn (cho 1 sản phẩm):</t>
  </si>
  <si>
    <t xml:space="preserve">        Cắt: 5 phút (0.083 giờ)</t>
  </si>
  <si>
    <t xml:space="preserve">        May thân áo: 15 phút (0.25 giờ)</t>
  </si>
  <si>
    <t xml:space="preserve">        May tay áo: 10 phút (0.167 giờ)</t>
  </si>
  <si>
    <t xml:space="preserve">        Ráp tay vào thân: 10 phút (0.167 giờ)</t>
  </si>
  <si>
    <t xml:space="preserve">        May cổ áo: 8 phút (0.133 giờ)</t>
  </si>
  <si>
    <t xml:space="preserve">        Hoàn thiện: 7 phút (0.117 giờ)</t>
  </si>
  <si>
    <t xml:space="preserve">    Định mức sản phẩm/ngày (8 tiếng làm việc):</t>
  </si>
  <si>
    <t xml:space="preserve">        Cắt: 96 sản phẩm (8 giờ / 0.083 giờ/sản phẩm)</t>
  </si>
  <si>
    <t xml:space="preserve">        May thân áo: 32 sản phẩm (8 giờ / 0.25 giờ/sản phẩm)</t>
  </si>
  <si>
    <t xml:space="preserve">        May tay áo: 48 sản phẩm (8 giờ / 0.167 giờ/sản phẩm)</t>
  </si>
  <si>
    <t xml:space="preserve">        Ráp tay vào thân: 48 sản phẩm (8 giờ / 0.167 giờ/sản phẩm)</t>
  </si>
  <si>
    <t xml:space="preserve">        May cổ áo: 60 sản phẩm (8 giờ / 0.133 giờ/sản phẩm)</t>
  </si>
  <si>
    <t xml:space="preserve">        Hoàn thiện: 68 sản phẩm (8 giờ / 0.117 giờ/sản phẩm)</t>
  </si>
  <si>
    <t>Bảng lương tính đơn giá sản phẩm theo từng công đoạn (Mẫu giả định):</t>
  </si>
  <si>
    <t>Giải thích cách tính đơn giá (dựa trên thời gian):</t>
  </si>
  <si>
    <t>Trong ví dụ này, tôi giả định đơn giá sản phẩm cho mỗi công đoạn được tính dựa trên thời gian tiêu chuẩn để hoàn thành công đoạn đó nhân với mức lương cơ bản theo giờ.</t>
  </si>
  <si>
    <t xml:space="preserve">    Đơn giá/sản phẩm (công đoạn) = Mức lương cơ bản/giờ x Thời gian tiêu chuẩn/sản phẩm (giờ)</t>
  </si>
  <si>
    <t xml:space="preserve">    Thành tiền (công nhân) = Số lượng sản phẩm hoàn thành x Đơn giá/sản phẩm (công đoạn)</t>
  </si>
  <si>
    <t>Lưu ý quan trọng:</t>
  </si>
  <si>
    <t xml:space="preserve">    Đây chỉ là một ví dụ giả định. Các con số về thời gian tiêu chuẩn, mức lương có thể khác biệt rất lớn so với thực tế sản xuất của bạn.</t>
  </si>
  <si>
    <t xml:space="preserve">    Định mức lao động: Việc xác định thời gian tiêu chuẩn (định mức lao động) cho từng công đoạn là rất quan trọng. Bạn cần dựa trên năng suất trung bình của công nhân lành nghề và có thể thực hiện các nghiên cứu về thời gian làm việc để có con số chính xác.</t>
  </si>
  <si>
    <t xml:space="preserve">    Các yếu tố khác: Bảng lương thực tế có thể bao gồm các khoản phụ cấp, thưởng năng suất, hoặc các yếu tố khác tùy thuộc vào chính sách của công ty bạn.</t>
  </si>
  <si>
    <t xml:space="preserve">    Tính linh hoạt: Bạn có thể điều chỉnh công thức tính đơn giá cho phù hợp với mục tiêu quản lý và đặc điểm của từng công đoạn. Ví dụ, bạn có thể áp dụng hình thức trả lương khoán sản phẩm cố định thay vì dựa hoàn toàn vào thời gian.</t>
  </si>
  <si>
    <t>Để có một bảng lương chính xác và hiệu quả cho doanh nghiệp của bạn, tôi vẫn khuyến khích bạn cung cấp thông tin chi tiết về quy trình sản xuất và các yếu tố liên quan. Dựa trên thông tin đó, tôi sẽ có thể xây dựng một bảng lương sát với thực tế hơn.</t>
  </si>
  <si>
    <t>TRAO ĐỔI VỚI AI VỀ BẢNG TÍNH LƯƠNG THEO ĐƠN GIÁ SẢN PHẨM TỪNG CÔNG ĐOẠN</t>
  </si>
  <si>
    <t>AI:</t>
  </si>
  <si>
    <t>Hùng Cường:</t>
  </si>
  <si>
    <t>Mặc dù không thấy file của AI nhưng tôi đã hiểu và tạo ra được bảng lương 3P có phần P3 tính thưởng theo đơn giá sản phẩm từng công đoạn</t>
  </si>
  <si>
    <t xml:space="preserve">Cám ơn bạn! </t>
  </si>
</sst>
</file>

<file path=xl/styles.xml><?xml version="1.0" encoding="utf-8"?>
<styleSheet xmlns="http://schemas.openxmlformats.org/spreadsheetml/2006/main" xmlns:mc="http://schemas.openxmlformats.org/markup-compatibility/2006" xmlns:x14ac="http://schemas.microsoft.com/office/spreadsheetml/2009/9/ac" mc:Ignorable="x14ac">
  <numFmts count="53">
    <numFmt numFmtId="6" formatCode="&quot;$&quot;#,##0_);[Red]\(&quot;$&quot;#,##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_ &quot;\&quot;* #,##0_ ;_ &quot;\&quot;* \-#,##0_ ;_ &quot;\&quot;* &quot;-&quot;_ ;_ @_ "/>
    <numFmt numFmtId="166" formatCode="_ &quot;\&quot;* #,##0.00_ ;_ &quot;\&quot;* \-#,##0.00_ ;_ &quot;\&quot;* &quot;-&quot;??_ ;_ @_ "/>
    <numFmt numFmtId="167" formatCode="_ * #,##0_ ;_ * \-#,##0_ ;_ * &quot;-&quot;_ ;_ @_ "/>
    <numFmt numFmtId="168" formatCode="_ * #,##0.00_ ;_ * \-#,##0.00_ ;_ * &quot;-&quot;??_ ;_ @_ "/>
    <numFmt numFmtId="169" formatCode="\$#,##0\ ;\(\$#,##0\)"/>
    <numFmt numFmtId="170" formatCode="_-* #,##0.00\ _₫_-;\-* #,##0.00\ _₫_-;_-* &quot;-&quot;??\ _₫_-;_-@_-"/>
    <numFmt numFmtId="171" formatCode="_-&quot;£&quot;* #,##0.00_-;\-&quot;£&quot;* #,##0.00_-;_-&quot;£&quot;* &quot;-&quot;??_-;_-@_-"/>
    <numFmt numFmtId="172" formatCode="s\t\a\nd\a\rd"/>
    <numFmt numFmtId="173" formatCode="_([$€-2]* #,##0.00_);_([$€-2]* \(#,##0.00\);_([$€-2]* &quot;-&quot;??_)"/>
    <numFmt numFmtId="174" formatCode="&quot;\&quot;#,##0;[Red]&quot;\&quot;&quot;\&quot;\-#,##0"/>
    <numFmt numFmtId="175" formatCode="&quot;\&quot;#,##0.00;[Red]&quot;\&quot;&quot;\&quot;&quot;\&quot;&quot;\&quot;&quot;\&quot;&quot;\&quot;\-#,##0.00"/>
    <numFmt numFmtId="176" formatCode="&quot;\&quot;#,##0.00;[Red]&quot;\&quot;\-#,##0.00"/>
    <numFmt numFmtId="177" formatCode="&quot;\&quot;#,##0;[Red]&quot;\&quot;\-#,##0"/>
    <numFmt numFmtId="182" formatCode="_-* #,##0_-;\-* #,##0_-;_-* &quot;-&quot;_-;_-@_-"/>
    <numFmt numFmtId="183" formatCode="_-* #,##0.00_-;\-* #,##0.00_-;_-* &quot;-&quot;??_-;_-@_-"/>
    <numFmt numFmtId="184" formatCode="&quot;$&quot;#,##0;[Red]\-&quot;$&quot;#,##0"/>
    <numFmt numFmtId="185" formatCode="_-&quot;£&quot;* #,##0_-;\-&quot;£&quot;* #,##0_-;_-&quot;£&quot;* &quot;-&quot;_-;_-@_-"/>
    <numFmt numFmtId="186" formatCode="_-&quot;\&quot;* #,##0.00_-;\-&quot;\&quot;* #,##0.00_-;_-&quot;\&quot;* &quot;-&quot;??_-;_-@_-"/>
    <numFmt numFmtId="187" formatCode="\$#,##0_);\(\$#,##0\)"/>
    <numFmt numFmtId="188" formatCode="\$#,##0_);[Red]\(\$#,##0\)"/>
    <numFmt numFmtId="189" formatCode="\$#,##0.00_);\(\$#,##0.00\)"/>
    <numFmt numFmtId="190" formatCode="_-&quot;\&quot;* #,##0_-;\-&quot;\&quot;* #,##0_-;_-&quot;\&quot;* &quot;-&quot;_-;_-@_-"/>
    <numFmt numFmtId="191" formatCode="\$#,##0.00_);[Red]\(\$#,##0.00\)"/>
    <numFmt numFmtId="192" formatCode="#,##0.0_);\(#,##0.0\)"/>
    <numFmt numFmtId="193" formatCode="#,##0;\(#,##0\)"/>
    <numFmt numFmtId="194" formatCode="\t0.00%"/>
    <numFmt numFmtId="195" formatCode="&quot;£&quot;#,##0;\-&quot;£&quot;#,##0"/>
    <numFmt numFmtId="196" formatCode="&quot;£&quot;#,##0.00;\-&quot;£&quot;#,##0.00"/>
    <numFmt numFmtId="197" formatCode="\t#\ ??/??"/>
    <numFmt numFmtId="198" formatCode="&quot;£&quot;#,##0.00;[Red]\-&quot;£&quot;#,##0.00"/>
    <numFmt numFmtId="199" formatCode="_-&quot;IR£&quot;* #,##0.00_-;\-&quot;IR£&quot;* #,##0.00_-;_-&quot;IR£&quot;* &quot;-&quot;??_-;_-@_-"/>
    <numFmt numFmtId="200" formatCode="&quot;£&quot;#,##0;[Red]\-&quot;£&quot;#,##0"/>
    <numFmt numFmtId="201" formatCode="&quot;\&quot;#,##0;[Red]\-&quot;\&quot;#,##0"/>
    <numFmt numFmtId="202" formatCode="&quot;\&quot;#,##0.00;\-&quot;\&quot;#,##0.00"/>
    <numFmt numFmtId="203" formatCode="_(* #,##0,_);_(* \(#,##0,\);_(* &quot;-&quot;_);_(@_)"/>
    <numFmt numFmtId="204" formatCode="#,##0.00\ &quot;F&quot;;[Red]\-#,##0.00\ &quot;F&quot;"/>
    <numFmt numFmtId="205" formatCode="0.00000000000E+00;\?"/>
    <numFmt numFmtId="206" formatCode="&quot;R$&quot;#,##0.00_);[Red]\(&quot;R$&quot;#,##0.00\)"/>
    <numFmt numFmtId="207" formatCode="0000"/>
    <numFmt numFmtId="208" formatCode="_-* #,##0\ &quot;F&quot;_-;\-* #,##0\ &quot;F&quot;_-;_-* &quot;-&quot;\ &quot;F&quot;_-;_-@_-"/>
    <numFmt numFmtId="209" formatCode="#,##0\ &quot;F&quot;;[Red]\-#,##0\ &quot;F&quot;"/>
    <numFmt numFmtId="210" formatCode="#,##0.00\ &quot;F&quot;;\-#,##0.00\ &quot;F&quot;"/>
    <numFmt numFmtId="211" formatCode="_-* #,##0.00\ _F_-;\-* #,##0.00\ _F_-;_-* &quot;-&quot;??\ _F_-;_-@_-"/>
    <numFmt numFmtId="212" formatCode="_-&quot;$&quot;* #,##0_-;\-&quot;$&quot;* #,##0_-;_-&quot;$&quot;* &quot;-&quot;_-;_-@_-"/>
    <numFmt numFmtId="213" formatCode="_-&quot;$&quot;* #,##0.00_-;\-&quot;$&quot;* #,##0.00_-;_-&quot;$&quot;* &quot;-&quot;??_-;_-@_-"/>
    <numFmt numFmtId="214" formatCode="_(* #,##0.0_);_(* \(#,##0.0\);_(* &quot;-&quot;??_);_(@_)"/>
    <numFmt numFmtId="215" formatCode="0.0%"/>
  </numFmts>
  <fonts count="134">
    <font>
      <sz val="11"/>
      <color theme="1"/>
      <name val="Calibri"/>
      <family val="2"/>
      <charset val="163"/>
      <scheme val="minor"/>
    </font>
    <font>
      <sz val="11"/>
      <color theme="1"/>
      <name val="Calibri"/>
      <family val="2"/>
      <scheme val="minor"/>
    </font>
    <font>
      <b/>
      <sz val="11"/>
      <color theme="1"/>
      <name val="Calibri"/>
      <family val="2"/>
      <scheme val="minor"/>
    </font>
    <font>
      <sz val="11"/>
      <color theme="0"/>
      <name val="Calibri"/>
      <family val="2"/>
      <scheme val="minor"/>
    </font>
    <font>
      <sz val="11"/>
      <color theme="1"/>
      <name val="Calibri"/>
      <family val="2"/>
      <charset val="163"/>
      <scheme val="minor"/>
    </font>
    <font>
      <sz val="11"/>
      <color indexed="8"/>
      <name val="Arial"/>
      <family val="2"/>
    </font>
    <font>
      <sz val="12"/>
      <color theme="1"/>
      <name val="Times New Roman"/>
      <family val="1"/>
    </font>
    <font>
      <sz val="12"/>
      <name val=".VnTime"/>
      <family val="2"/>
    </font>
    <font>
      <sz val="10"/>
      <name val="Arial"/>
      <family val="2"/>
      <charset val="163"/>
    </font>
    <font>
      <sz val="11"/>
      <color indexed="8"/>
      <name val="ＭＳ Ｐゴシック"/>
      <family val="2"/>
    </font>
    <font>
      <sz val="11"/>
      <color theme="0"/>
      <name val="Calibri"/>
      <family val="2"/>
      <charset val="163"/>
      <scheme val="minor"/>
    </font>
    <font>
      <sz val="11"/>
      <color indexed="9"/>
      <name val="ＭＳ Ｐゴシック"/>
      <family val="2"/>
    </font>
    <font>
      <sz val="12"/>
      <name val="±¼¸²Ã¼"/>
      <family val="3"/>
      <charset val="129"/>
    </font>
    <font>
      <sz val="11"/>
      <color rgb="FF9C0006"/>
      <name val="Calibri"/>
      <family val="2"/>
      <charset val="163"/>
      <scheme val="minor"/>
    </font>
    <font>
      <sz val="12"/>
      <name val="µ¸¿òÃ¼"/>
      <family val="3"/>
      <charset val="129"/>
    </font>
    <font>
      <b/>
      <sz val="11"/>
      <color rgb="FFFA7D00"/>
      <name val="Calibri"/>
      <family val="2"/>
      <charset val="163"/>
      <scheme val="minor"/>
    </font>
    <font>
      <b/>
      <sz val="11"/>
      <color theme="0"/>
      <name val="Calibri"/>
      <family val="2"/>
      <charset val="163"/>
      <scheme val="minor"/>
    </font>
    <font>
      <sz val="11"/>
      <color theme="1"/>
      <name val="Calibri"/>
      <family val="2"/>
      <charset val="128"/>
      <scheme val="minor"/>
    </font>
    <font>
      <sz val="10"/>
      <color rgb="FF000000"/>
      <name val="Arial"/>
      <family val="2"/>
      <charset val="163"/>
    </font>
    <font>
      <sz val="10"/>
      <name val="Times New Roman"/>
      <family val="1"/>
    </font>
    <font>
      <sz val="10"/>
      <name val="Arial"/>
      <family val="2"/>
    </font>
    <font>
      <sz val="10"/>
      <name val="Verdana"/>
      <family val="2"/>
    </font>
    <font>
      <b/>
      <sz val="11"/>
      <color indexed="63"/>
      <name val="ＭＳ Ｐゴシック"/>
      <family val="2"/>
    </font>
    <font>
      <sz val="11"/>
      <color indexed="62"/>
      <name val="ＭＳ Ｐゴシック"/>
      <family val="2"/>
    </font>
    <font>
      <b/>
      <sz val="15"/>
      <color indexed="56"/>
      <name val="ＭＳ Ｐゴシック"/>
      <family val="2"/>
    </font>
    <font>
      <b/>
      <sz val="13"/>
      <color indexed="56"/>
      <name val="ＭＳ Ｐゴシック"/>
      <family val="2"/>
    </font>
    <font>
      <b/>
      <sz val="11"/>
      <color indexed="56"/>
      <name val="ＭＳ Ｐゴシック"/>
      <family val="2"/>
    </font>
    <font>
      <i/>
      <sz val="11"/>
      <color rgb="FF7F7F7F"/>
      <name val="Calibri"/>
      <family val="2"/>
      <charset val="163"/>
      <scheme val="minor"/>
    </font>
    <font>
      <sz val="11"/>
      <color rgb="FF006100"/>
      <name val="Calibri"/>
      <family val="2"/>
      <charset val="163"/>
      <scheme val="minor"/>
    </font>
    <font>
      <b/>
      <sz val="12"/>
      <name val="Arial"/>
      <family val="2"/>
    </font>
    <font>
      <b/>
      <sz val="15"/>
      <color theme="3"/>
      <name val="Calibri"/>
      <family val="2"/>
      <charset val="163"/>
      <scheme val="minor"/>
    </font>
    <font>
      <b/>
      <sz val="13"/>
      <color theme="3"/>
      <name val="Calibri"/>
      <family val="2"/>
      <charset val="163"/>
      <scheme val="minor"/>
    </font>
    <font>
      <b/>
      <sz val="11"/>
      <color theme="3"/>
      <name val="Calibri"/>
      <family val="2"/>
      <charset val="163"/>
      <scheme val="minor"/>
    </font>
    <font>
      <u/>
      <sz val="10"/>
      <color indexed="12"/>
      <name val=".VnTime"/>
      <family val="2"/>
    </font>
    <font>
      <u/>
      <sz val="10"/>
      <color indexed="12"/>
      <name val="VNI-Times"/>
      <family val="2"/>
    </font>
    <font>
      <u/>
      <sz val="11"/>
      <color theme="10"/>
      <name val="Calibri"/>
      <family val="2"/>
    </font>
    <font>
      <u/>
      <sz val="10"/>
      <color indexed="12"/>
      <name val="VNI-Times"/>
    </font>
    <font>
      <u/>
      <sz val="12"/>
      <color theme="10"/>
      <name val="Times New Roman"/>
      <family val="2"/>
    </font>
    <font>
      <u/>
      <sz val="10"/>
      <color indexed="12"/>
      <name val="Arial"/>
      <family val="2"/>
    </font>
    <font>
      <u/>
      <sz val="10"/>
      <color theme="10"/>
      <name val="Arial"/>
      <family val="2"/>
    </font>
    <font>
      <u/>
      <sz val="11"/>
      <color indexed="12"/>
      <name val="Calibri"/>
      <family val="2"/>
    </font>
    <font>
      <sz val="11"/>
      <color rgb="FF3F3F76"/>
      <name val="Calibri"/>
      <family val="2"/>
      <charset val="163"/>
      <scheme val="minor"/>
    </font>
    <font>
      <b/>
      <sz val="11"/>
      <color indexed="9"/>
      <name val="ＭＳ Ｐゴシック"/>
      <family val="2"/>
    </font>
    <font>
      <sz val="10"/>
      <name val="MS Sans Serif"/>
      <family val="2"/>
    </font>
    <font>
      <sz val="11"/>
      <color rgb="FFFA7D00"/>
      <name val="Calibri"/>
      <family val="2"/>
      <charset val="163"/>
      <scheme val="minor"/>
    </font>
    <font>
      <sz val="11"/>
      <color rgb="FF9C6500"/>
      <name val="Calibri"/>
      <family val="2"/>
      <charset val="163"/>
      <scheme val="minor"/>
    </font>
    <font>
      <sz val="12"/>
      <color theme="1"/>
      <name val="Calibri"/>
      <family val="2"/>
      <scheme val="minor"/>
    </font>
    <font>
      <sz val="12"/>
      <color theme="1"/>
      <name val="Arial"/>
      <family val="2"/>
    </font>
    <font>
      <sz val="11"/>
      <color theme="1"/>
      <name val="Arial"/>
      <family val="2"/>
      <charset val="163"/>
    </font>
    <font>
      <sz val="10"/>
      <color rgb="FF000000"/>
      <name val="Arial"/>
    </font>
    <font>
      <sz val="12"/>
      <color theme="1"/>
      <name val="Times New Roman"/>
      <family val="2"/>
    </font>
    <font>
      <sz val="11"/>
      <color theme="1"/>
      <name val="Arial"/>
      <family val="2"/>
    </font>
    <font>
      <sz val="11"/>
      <color theme="1"/>
      <name val="Arial"/>
    </font>
    <font>
      <sz val="11"/>
      <name val="ＭＳ Ｐゴシック"/>
      <family val="2"/>
    </font>
    <font>
      <sz val="14"/>
      <name val="Times New Roman"/>
      <family val="1"/>
      <charset val="163"/>
    </font>
    <font>
      <sz val="10"/>
      <color indexed="22"/>
      <name val="Arial"/>
      <family val="2"/>
      <charset val="163"/>
    </font>
    <font>
      <sz val="11"/>
      <color indexed="52"/>
      <name val="ＭＳ Ｐゴシック"/>
      <family val="2"/>
    </font>
    <font>
      <b/>
      <sz val="11"/>
      <color rgb="FF3F3F3F"/>
      <name val="Calibri"/>
      <family val="2"/>
      <charset val="163"/>
      <scheme val="minor"/>
    </font>
    <font>
      <b/>
      <sz val="18"/>
      <color indexed="56"/>
      <name val="ＭＳ Ｐゴシック"/>
      <family val="2"/>
    </font>
    <font>
      <b/>
      <sz val="11"/>
      <color indexed="52"/>
      <name val="ＭＳ Ｐゴシック"/>
      <family val="2"/>
    </font>
    <font>
      <b/>
      <sz val="18"/>
      <color theme="3"/>
      <name val="Cambria"/>
      <family val="2"/>
      <charset val="163"/>
      <scheme val="major"/>
    </font>
    <font>
      <b/>
      <sz val="11"/>
      <color indexed="8"/>
      <name val="ＭＳ Ｐゴシック"/>
      <family val="2"/>
    </font>
    <font>
      <sz val="11"/>
      <color indexed="17"/>
      <name val="ＭＳ Ｐゴシック"/>
      <family val="2"/>
    </font>
    <font>
      <b/>
      <sz val="11"/>
      <color theme="1"/>
      <name val="Calibri"/>
      <family val="2"/>
      <charset val="163"/>
      <scheme val="minor"/>
    </font>
    <font>
      <sz val="11"/>
      <color indexed="60"/>
      <name val="ＭＳ Ｐゴシック"/>
      <family val="2"/>
    </font>
    <font>
      <sz val="11"/>
      <color indexed="10"/>
      <name val="ＭＳ Ｐゴシック"/>
      <family val="2"/>
    </font>
    <font>
      <i/>
      <sz val="11"/>
      <color indexed="23"/>
      <name val="ＭＳ Ｐゴシック"/>
      <family val="2"/>
    </font>
    <font>
      <b/>
      <sz val="10"/>
      <name val="VN AvantGBook"/>
    </font>
    <font>
      <sz val="8"/>
      <name val="VN Helvetica"/>
    </font>
    <font>
      <sz val="11"/>
      <color rgb="FFFF0000"/>
      <name val="Calibri"/>
      <family val="2"/>
      <charset val="163"/>
      <scheme val="minor"/>
    </font>
    <font>
      <sz val="11"/>
      <color indexed="20"/>
      <name val="ＭＳ Ｐゴシック"/>
      <family val="2"/>
    </font>
    <font>
      <sz val="14"/>
      <name val="뼻뮝"/>
      <family val="3"/>
      <charset val="129"/>
    </font>
    <font>
      <sz val="12"/>
      <name val="뼻뮝"/>
      <family val="1"/>
      <charset val="129"/>
    </font>
    <font>
      <sz val="12"/>
      <name val="바탕체"/>
      <family val="1"/>
      <charset val="129"/>
    </font>
    <font>
      <sz val="10"/>
      <name val="굴림체"/>
      <family val="3"/>
      <charset val="129"/>
    </font>
    <font>
      <b/>
      <sz val="11"/>
      <color indexed="8"/>
      <name val="Times New Roman"/>
      <family val="1"/>
      <charset val="163"/>
    </font>
    <font>
      <b/>
      <sz val="20"/>
      <color rgb="FF002060"/>
      <name val="Times New Roman"/>
      <family val="1"/>
    </font>
    <font>
      <b/>
      <i/>
      <sz val="11"/>
      <color indexed="8"/>
      <name val="Times New Roman"/>
      <family val="1"/>
    </font>
    <font>
      <sz val="11"/>
      <color indexed="8"/>
      <name val="Times New Roman"/>
      <family val="1"/>
    </font>
    <font>
      <i/>
      <sz val="11"/>
      <color theme="1"/>
      <name val="Calibri"/>
      <family val="2"/>
      <charset val="163"/>
      <scheme val="minor"/>
    </font>
    <font>
      <sz val="10"/>
      <name val="?? ??"/>
      <family val="1"/>
      <charset val="136"/>
    </font>
    <font>
      <sz val="14"/>
      <name val="??"/>
      <family val="3"/>
      <charset val="129"/>
    </font>
    <font>
      <sz val="12"/>
      <name val="????"/>
      <family val="1"/>
      <charset val="136"/>
    </font>
    <font>
      <sz val="12"/>
      <name val="Courier"/>
      <family val="3"/>
    </font>
    <font>
      <sz val="10"/>
      <name val=".VnTime"/>
      <family val="2"/>
    </font>
    <font>
      <sz val="10"/>
      <name val="Helv"/>
      <family val="2"/>
    </font>
    <font>
      <b/>
      <u/>
      <sz val="14"/>
      <color indexed="8"/>
      <name val=".VnBook-AntiquaH"/>
      <family val="2"/>
    </font>
    <font>
      <sz val="12"/>
      <name val="¹ÙÅÁÃ¼"/>
      <family val="1"/>
    </font>
    <font>
      <i/>
      <sz val="12"/>
      <color indexed="8"/>
      <name val=".VnBook-AntiquaH"/>
      <family val="2"/>
    </font>
    <font>
      <b/>
      <sz val="12"/>
      <color indexed="8"/>
      <name val=".VnBook-Antiqua"/>
      <family val="2"/>
    </font>
    <font>
      <i/>
      <sz val="12"/>
      <color indexed="8"/>
      <name val=".VnBook-Antiqua"/>
      <family val="2"/>
    </font>
    <font>
      <sz val="12"/>
      <name val="¹UAAA¼"/>
      <family val="3"/>
      <charset val="129"/>
    </font>
    <font>
      <sz val="11"/>
      <name val="±¼¸²Ã¼"/>
      <family val="3"/>
      <charset val="129"/>
    </font>
    <font>
      <sz val="12"/>
      <name val="¹ÙÅÁÃ¼"/>
      <charset val="129"/>
    </font>
    <font>
      <sz val="11"/>
      <name val="µ¸¿ò"/>
      <charset val="129"/>
    </font>
    <font>
      <sz val="10"/>
      <name val=".VnArial"/>
      <family val="2"/>
    </font>
    <font>
      <b/>
      <sz val="10"/>
      <name val="Helv"/>
    </font>
    <font>
      <sz val="10"/>
      <color indexed="8"/>
      <name val="Arial"/>
      <family val="2"/>
    </font>
    <font>
      <sz val="10"/>
      <name val=".VnAvant"/>
      <family val="2"/>
    </font>
    <font>
      <sz val="10"/>
      <name val="Arial CE"/>
      <charset val="238"/>
    </font>
    <font>
      <sz val="8"/>
      <name val="Arial"/>
      <family val="2"/>
    </font>
    <font>
      <b/>
      <sz val="12"/>
      <name val="Helv"/>
    </font>
    <font>
      <b/>
      <sz val="14"/>
      <name val=".VnTimeh"/>
      <family val="2"/>
    </font>
    <font>
      <b/>
      <sz val="11"/>
      <name val="Helv"/>
    </font>
    <font>
      <sz val="12"/>
      <name val="Arial"/>
      <family val="2"/>
    </font>
    <font>
      <sz val="7"/>
      <name val="Small Fonts"/>
      <family val="2"/>
    </font>
    <font>
      <sz val="10"/>
      <name val="Courier New"/>
      <family val="3"/>
    </font>
    <font>
      <sz val="11"/>
      <name val="–¾’©"/>
      <family val="1"/>
      <charset val="128"/>
    </font>
    <font>
      <sz val="13"/>
      <name val=".VnTime"/>
      <family val="2"/>
    </font>
    <font>
      <sz val="11"/>
      <color theme="1"/>
      <name val="Calibri"/>
      <family val="3"/>
      <charset val="129"/>
      <scheme val="minor"/>
    </font>
    <font>
      <b/>
      <sz val="12"/>
      <color indexed="8"/>
      <name val="Arial"/>
      <family val="2"/>
    </font>
    <font>
      <b/>
      <i/>
      <sz val="12"/>
      <color indexed="8"/>
      <name val="Arial"/>
      <family val="2"/>
    </font>
    <font>
      <sz val="12"/>
      <color indexed="8"/>
      <name val="Arial"/>
      <family val="2"/>
    </font>
    <font>
      <i/>
      <sz val="12"/>
      <color indexed="8"/>
      <name val="Arial"/>
      <family val="2"/>
    </font>
    <font>
      <sz val="19"/>
      <color indexed="48"/>
      <name val="Arial"/>
      <family val="2"/>
    </font>
    <font>
      <sz val="12"/>
      <color indexed="14"/>
      <name val="Arial"/>
      <family val="2"/>
    </font>
    <font>
      <sz val="11"/>
      <color indexed="32"/>
      <name val="VNI-Times"/>
    </font>
    <font>
      <u/>
      <sz val="10"/>
      <name val="Times New Roman"/>
      <family val="1"/>
    </font>
    <font>
      <b/>
      <sz val="12"/>
      <name val=".VnTime"/>
      <family val="2"/>
    </font>
    <font>
      <sz val="14"/>
      <name val=".VnArial"/>
      <family val="2"/>
    </font>
    <font>
      <sz val="10"/>
      <name val=" "/>
      <family val="1"/>
      <charset val="136"/>
    </font>
    <font>
      <sz val="12"/>
      <name val="Times New Roman"/>
      <family val="1"/>
    </font>
    <font>
      <sz val="12"/>
      <name val="바탕체"/>
      <family val="3"/>
    </font>
    <font>
      <sz val="9"/>
      <name val="Arial"/>
      <family val="2"/>
    </font>
    <font>
      <sz val="10"/>
      <name val="ＭＳ Ｐゴシック"/>
      <family val="3"/>
      <charset val="128"/>
    </font>
    <font>
      <b/>
      <sz val="11"/>
      <color theme="1"/>
      <name val="Times New Roman"/>
      <family val="1"/>
      <charset val="163"/>
    </font>
    <font>
      <b/>
      <sz val="20"/>
      <color theme="1"/>
      <name val="Times New Roman"/>
      <family val="1"/>
      <charset val="163"/>
    </font>
    <font>
      <sz val="11"/>
      <color theme="1"/>
      <name val="Times New Roman"/>
      <family val="1"/>
    </font>
    <font>
      <b/>
      <sz val="11"/>
      <color theme="1"/>
      <name val="Times New Roman"/>
      <family val="1"/>
    </font>
    <font>
      <b/>
      <sz val="11"/>
      <name val="Times New Roman"/>
      <family val="1"/>
    </font>
    <font>
      <b/>
      <sz val="11"/>
      <color rgb="FFFF0000"/>
      <name val="Times New Roman"/>
      <family val="1"/>
    </font>
    <font>
      <b/>
      <sz val="9"/>
      <color indexed="81"/>
      <name val="Tahoma"/>
      <family val="2"/>
      <charset val="163"/>
    </font>
    <font>
      <sz val="9"/>
      <color indexed="81"/>
      <name val="Tahoma"/>
      <family val="2"/>
      <charset val="163"/>
    </font>
    <font>
      <i/>
      <sz val="11"/>
      <color theme="1"/>
      <name val="Calibri"/>
      <family val="2"/>
      <scheme val="minor"/>
    </font>
  </fonts>
  <fills count="7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92D05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26"/>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2"/>
        <bgColor indexed="64"/>
      </patternFill>
    </fill>
    <fill>
      <patternFill patternType="solid">
        <fgColor indexed="26"/>
        <bgColor indexed="64"/>
      </patternFill>
    </fill>
    <fill>
      <patternFill patternType="solid">
        <fgColor indexed="43"/>
        <bgColor indexed="64"/>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42"/>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4"/>
        <bgColor indexed="64"/>
      </patternFill>
    </fill>
    <fill>
      <patternFill patternType="solid">
        <fgColor indexed="41"/>
        <bgColor indexed="64"/>
      </patternFill>
    </fill>
    <fill>
      <patternFill patternType="solid">
        <fgColor indexed="40"/>
        <bgColor indexed="64"/>
      </patternFill>
    </fill>
    <fill>
      <patternFill patternType="gray125">
        <fgColor indexed="35"/>
      </patternFill>
    </fill>
    <fill>
      <patternFill patternType="solid">
        <fgColor theme="7" tint="0.79998168889431442"/>
        <bgColor indexed="64"/>
      </patternFill>
    </fill>
    <fill>
      <patternFill patternType="solid">
        <fgColor rgb="FFFFC000"/>
        <bgColor indexed="64"/>
      </patternFill>
    </fill>
    <fill>
      <patternFill patternType="solid">
        <fgColor theme="4" tint="0.59999389629810485"/>
        <bgColor indexed="64"/>
      </patternFill>
    </fill>
    <fill>
      <patternFill patternType="solid">
        <fgColor theme="9" tint="0.59999389629810485"/>
        <bgColor indexed="64"/>
      </patternFill>
    </fill>
    <fill>
      <patternFill patternType="solid">
        <fgColor rgb="FFFFFF00"/>
        <bgColor indexed="64"/>
      </patternFill>
    </fill>
  </fills>
  <borders count="4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right/>
      <top style="medium">
        <color auto="1"/>
      </top>
      <bottom style="medium">
        <color auto="1"/>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medium">
        <color indexed="64"/>
      </bottom>
      <diagonal/>
    </border>
    <border>
      <left/>
      <right/>
      <top style="medium">
        <color indexed="64"/>
      </top>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bottom style="thin">
        <color indexed="64"/>
      </bottom>
      <diagonal/>
    </border>
  </borders>
  <cellStyleXfs count="435">
    <xf numFmtId="0" fontId="0" fillId="0" borderId="0"/>
    <xf numFmtId="0" fontId="5" fillId="0" borderId="0"/>
    <xf numFmtId="0" fontId="7" fillId="0" borderId="0" applyFill="0"/>
    <xf numFmtId="0" fontId="8" fillId="0" borderId="0"/>
    <xf numFmtId="0" fontId="4" fillId="10" borderId="0" applyNumberFormat="0" applyBorder="0" applyAlignment="0" applyProtection="0"/>
    <xf numFmtId="0" fontId="4" fillId="14" borderId="0" applyNumberFormat="0" applyBorder="0" applyAlignment="0" applyProtection="0"/>
    <xf numFmtId="0" fontId="4" fillId="18" borderId="0" applyNumberFormat="0" applyBorder="0" applyAlignment="0" applyProtection="0"/>
    <xf numFmtId="0" fontId="4" fillId="22" borderId="0" applyNumberFormat="0" applyBorder="0" applyAlignment="0" applyProtection="0"/>
    <xf numFmtId="0" fontId="4" fillId="26" borderId="0" applyNumberFormat="0" applyBorder="0" applyAlignment="0" applyProtection="0"/>
    <xf numFmtId="0" fontId="4" fillId="30" borderId="0" applyNumberFormat="0" applyBorder="0" applyAlignment="0" applyProtection="0"/>
    <xf numFmtId="0" fontId="9" fillId="34" borderId="0" applyNumberFormat="0" applyBorder="0" applyAlignment="0" applyProtection="0">
      <alignment vertical="center"/>
    </xf>
    <xf numFmtId="0" fontId="9" fillId="35" borderId="0" applyNumberFormat="0" applyBorder="0" applyAlignment="0" applyProtection="0">
      <alignment vertical="center"/>
    </xf>
    <xf numFmtId="0" fontId="9" fillId="36" borderId="0" applyNumberFormat="0" applyBorder="0" applyAlignment="0" applyProtection="0">
      <alignment vertical="center"/>
    </xf>
    <xf numFmtId="0" fontId="9" fillId="37" borderId="0" applyNumberFormat="0" applyBorder="0" applyAlignment="0" applyProtection="0">
      <alignment vertical="center"/>
    </xf>
    <xf numFmtId="0" fontId="9" fillId="38" borderId="0" applyNumberFormat="0" applyBorder="0" applyAlignment="0" applyProtection="0">
      <alignment vertical="center"/>
    </xf>
    <xf numFmtId="0" fontId="9" fillId="39" borderId="0" applyNumberFormat="0" applyBorder="0" applyAlignment="0" applyProtection="0">
      <alignment vertical="center"/>
    </xf>
    <xf numFmtId="0" fontId="4" fillId="11" borderId="0" applyNumberFormat="0" applyBorder="0" applyAlignment="0" applyProtection="0"/>
    <xf numFmtId="0" fontId="4" fillId="15" borderId="0" applyNumberFormat="0" applyBorder="0" applyAlignment="0" applyProtection="0"/>
    <xf numFmtId="0" fontId="4" fillId="19" borderId="0" applyNumberFormat="0" applyBorder="0" applyAlignment="0" applyProtection="0"/>
    <xf numFmtId="0" fontId="4" fillId="23" borderId="0" applyNumberFormat="0" applyBorder="0" applyAlignment="0" applyProtection="0"/>
    <xf numFmtId="0" fontId="4" fillId="27" borderId="0" applyNumberFormat="0" applyBorder="0" applyAlignment="0" applyProtection="0"/>
    <xf numFmtId="0" fontId="4" fillId="31" borderId="0" applyNumberFormat="0" applyBorder="0" applyAlignment="0" applyProtection="0"/>
    <xf numFmtId="0" fontId="9" fillId="40" borderId="0" applyNumberFormat="0" applyBorder="0" applyAlignment="0" applyProtection="0">
      <alignment vertical="center"/>
    </xf>
    <xf numFmtId="0" fontId="9" fillId="41" borderId="0" applyNumberFormat="0" applyBorder="0" applyAlignment="0" applyProtection="0">
      <alignment vertical="center"/>
    </xf>
    <xf numFmtId="0" fontId="9" fillId="42" borderId="0" applyNumberFormat="0" applyBorder="0" applyAlignment="0" applyProtection="0">
      <alignment vertical="center"/>
    </xf>
    <xf numFmtId="0" fontId="9" fillId="37" borderId="0" applyNumberFormat="0" applyBorder="0" applyAlignment="0" applyProtection="0">
      <alignment vertical="center"/>
    </xf>
    <xf numFmtId="0" fontId="9" fillId="40" borderId="0" applyNumberFormat="0" applyBorder="0" applyAlignment="0" applyProtection="0">
      <alignment vertical="center"/>
    </xf>
    <xf numFmtId="0" fontId="9" fillId="43" borderId="0" applyNumberFormat="0" applyBorder="0" applyAlignment="0" applyProtection="0">
      <alignment vertical="center"/>
    </xf>
    <xf numFmtId="0" fontId="10" fillId="12" borderId="0" applyNumberFormat="0" applyBorder="0" applyAlignment="0" applyProtection="0"/>
    <xf numFmtId="0" fontId="10" fillId="16" borderId="0" applyNumberFormat="0" applyBorder="0" applyAlignment="0" applyProtection="0"/>
    <xf numFmtId="0" fontId="10" fillId="20" borderId="0" applyNumberFormat="0" applyBorder="0" applyAlignment="0" applyProtection="0"/>
    <xf numFmtId="0" fontId="10" fillId="24" borderId="0" applyNumberFormat="0" applyBorder="0" applyAlignment="0" applyProtection="0"/>
    <xf numFmtId="0" fontId="10" fillId="28" borderId="0" applyNumberFormat="0" applyBorder="0" applyAlignment="0" applyProtection="0"/>
    <xf numFmtId="0" fontId="10" fillId="32" borderId="0" applyNumberFormat="0" applyBorder="0" applyAlignment="0" applyProtection="0"/>
    <xf numFmtId="0" fontId="11" fillId="44" borderId="0" applyNumberFormat="0" applyBorder="0" applyAlignment="0" applyProtection="0">
      <alignment vertical="center"/>
    </xf>
    <xf numFmtId="0" fontId="11" fillId="41" borderId="0" applyNumberFormat="0" applyBorder="0" applyAlignment="0" applyProtection="0">
      <alignment vertical="center"/>
    </xf>
    <xf numFmtId="0" fontId="11" fillId="42" borderId="0" applyNumberFormat="0" applyBorder="0" applyAlignment="0" applyProtection="0">
      <alignment vertical="center"/>
    </xf>
    <xf numFmtId="0" fontId="11" fillId="45" borderId="0" applyNumberFormat="0" applyBorder="0" applyAlignment="0" applyProtection="0">
      <alignment vertical="center"/>
    </xf>
    <xf numFmtId="0" fontId="11" fillId="46" borderId="0" applyNumberFormat="0" applyBorder="0" applyAlignment="0" applyProtection="0">
      <alignment vertical="center"/>
    </xf>
    <xf numFmtId="0" fontId="11" fillId="47" borderId="0" applyNumberFormat="0" applyBorder="0" applyAlignment="0" applyProtection="0">
      <alignment vertical="center"/>
    </xf>
    <xf numFmtId="0" fontId="10" fillId="9" borderId="0" applyNumberFormat="0" applyBorder="0" applyAlignment="0" applyProtection="0"/>
    <xf numFmtId="0" fontId="10" fillId="13" borderId="0" applyNumberFormat="0" applyBorder="0" applyAlignment="0" applyProtection="0"/>
    <xf numFmtId="0" fontId="3" fillId="13" borderId="0" applyNumberFormat="0" applyBorder="0" applyAlignment="0" applyProtection="0"/>
    <xf numFmtId="0" fontId="10" fillId="17" borderId="0" applyNumberFormat="0" applyBorder="0" applyAlignment="0" applyProtection="0"/>
    <xf numFmtId="0" fontId="3" fillId="17" borderId="0" applyNumberFormat="0" applyBorder="0" applyAlignment="0" applyProtection="0"/>
    <xf numFmtId="0" fontId="10" fillId="21" borderId="0" applyNumberFormat="0" applyBorder="0" applyAlignment="0" applyProtection="0"/>
    <xf numFmtId="0" fontId="10" fillId="25" borderId="0" applyNumberFormat="0" applyBorder="0" applyAlignment="0" applyProtection="0"/>
    <xf numFmtId="0" fontId="10" fillId="29" borderId="0" applyNumberFormat="0" applyBorder="0" applyAlignment="0" applyProtection="0"/>
    <xf numFmtId="165" fontId="12" fillId="0" borderId="0" applyFont="0" applyFill="0" applyBorder="0" applyAlignment="0" applyProtection="0"/>
    <xf numFmtId="166" fontId="12" fillId="0" borderId="0" applyFont="0" applyFill="0" applyBorder="0" applyAlignment="0" applyProtection="0"/>
    <xf numFmtId="167" fontId="12" fillId="0" borderId="0" applyFont="0" applyFill="0" applyBorder="0" applyAlignment="0" applyProtection="0"/>
    <xf numFmtId="168" fontId="12" fillId="0" borderId="0" applyFont="0" applyFill="0" applyBorder="0" applyAlignment="0" applyProtection="0"/>
    <xf numFmtId="0" fontId="13" fillId="3" borderId="0" applyNumberFormat="0" applyBorder="0" applyAlignment="0" applyProtection="0"/>
    <xf numFmtId="169" fontId="8" fillId="0" borderId="0" applyFont="0" applyFill="0" applyBorder="0" applyAlignment="0" applyProtection="0"/>
    <xf numFmtId="0" fontId="15" fillId="6" borderId="4" applyNumberFormat="0" applyAlignment="0" applyProtection="0"/>
    <xf numFmtId="0" fontId="16" fillId="7" borderId="7" applyNumberFormat="0" applyAlignment="0" applyProtection="0"/>
    <xf numFmtId="38" fontId="17" fillId="0" borderId="0" applyFont="0" applyFill="0" applyBorder="0" applyAlignment="0" applyProtection="0">
      <alignment vertical="center"/>
    </xf>
    <xf numFmtId="170" fontId="4" fillId="0" borderId="0" applyFont="0" applyFill="0" applyBorder="0" applyAlignment="0" applyProtection="0"/>
    <xf numFmtId="170" fontId="1" fillId="0" borderId="0" applyFont="0" applyFill="0" applyBorder="0" applyAlignment="0" applyProtection="0"/>
    <xf numFmtId="43" fontId="8" fillId="0" borderId="0" applyFont="0" applyFill="0" applyBorder="0" applyAlignment="0" applyProtection="0"/>
    <xf numFmtId="43" fontId="4" fillId="0" borderId="0" applyFont="0" applyFill="0" applyBorder="0" applyAlignment="0" applyProtection="0"/>
    <xf numFmtId="170" fontId="5" fillId="0" borderId="0" applyFont="0" applyFill="0" applyBorder="0" applyAlignment="0" applyProtection="0"/>
    <xf numFmtId="43" fontId="1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9" fillId="0" borderId="0" applyFont="0" applyFill="0" applyBorder="0" applyAlignment="0" applyProtection="0"/>
    <xf numFmtId="3" fontId="20" fillId="0" borderId="0" applyFont="0" applyFill="0" applyBorder="0" applyAlignment="0" applyProtection="0"/>
    <xf numFmtId="171" fontId="20" fillId="0" borderId="0" applyFont="0" applyFill="0" applyBorder="0" applyAlignment="0" applyProtection="0"/>
    <xf numFmtId="171" fontId="8" fillId="0" borderId="0" applyFont="0" applyFill="0" applyBorder="0" applyAlignment="0" applyProtection="0"/>
    <xf numFmtId="44" fontId="21" fillId="0" borderId="0" applyFont="0" applyFill="0" applyBorder="0" applyAlignment="0" applyProtection="0"/>
    <xf numFmtId="169" fontId="20" fillId="0" borderId="0" applyFont="0" applyFill="0" applyBorder="0" applyAlignment="0" applyProtection="0"/>
    <xf numFmtId="0" fontId="20" fillId="0" borderId="0" applyFont="0" applyFill="0" applyBorder="0" applyAlignment="0" applyProtection="0"/>
    <xf numFmtId="172" fontId="8" fillId="0" borderId="0" applyFont="0" applyFill="0" applyBorder="0" applyAlignment="0" applyProtection="0"/>
    <xf numFmtId="0" fontId="22" fillId="48" borderId="17" applyNumberFormat="0" applyAlignment="0" applyProtection="0">
      <alignment vertical="center"/>
    </xf>
    <xf numFmtId="0" fontId="23" fillId="39" borderId="18" applyNumberFormat="0" applyAlignment="0" applyProtection="0">
      <alignment vertical="center"/>
    </xf>
    <xf numFmtId="0" fontId="24" fillId="0" borderId="19" applyNumberFormat="0" applyFill="0" applyAlignment="0" applyProtection="0">
      <alignment vertical="center"/>
    </xf>
    <xf numFmtId="0" fontId="25" fillId="0" borderId="20" applyNumberFormat="0" applyFill="0" applyAlignment="0" applyProtection="0">
      <alignment vertical="center"/>
    </xf>
    <xf numFmtId="0" fontId="26" fillId="0" borderId="21" applyNumberFormat="0" applyFill="0" applyAlignment="0" applyProtection="0">
      <alignment vertical="center"/>
    </xf>
    <xf numFmtId="0" fontId="26" fillId="0" borderId="0" applyNumberFormat="0" applyFill="0" applyBorder="0" applyAlignment="0" applyProtection="0">
      <alignment vertical="center"/>
    </xf>
    <xf numFmtId="173" fontId="21" fillId="0" borderId="0" applyFont="0" applyFill="0" applyBorder="0" applyAlignment="0" applyProtection="0"/>
    <xf numFmtId="173" fontId="21" fillId="0" borderId="0" applyFont="0" applyFill="0" applyBorder="0" applyAlignment="0" applyProtection="0"/>
    <xf numFmtId="173" fontId="21" fillId="0" borderId="0" applyFont="0" applyFill="0" applyBorder="0" applyAlignment="0" applyProtection="0"/>
    <xf numFmtId="173" fontId="21" fillId="0" borderId="0" applyFont="0" applyFill="0" applyBorder="0" applyAlignment="0" applyProtection="0"/>
    <xf numFmtId="0" fontId="27" fillId="0" borderId="0" applyNumberFormat="0" applyFill="0" applyBorder="0" applyAlignment="0" applyProtection="0"/>
    <xf numFmtId="2" fontId="8" fillId="0" borderId="0" applyFont="0" applyFill="0" applyBorder="0" applyAlignment="0" applyProtection="0"/>
    <xf numFmtId="2" fontId="20" fillId="0" borderId="0" applyFont="0" applyFill="0" applyBorder="0" applyAlignment="0" applyProtection="0"/>
    <xf numFmtId="0" fontId="20" fillId="49" borderId="22" applyNumberFormat="0" applyFont="0" applyAlignment="0" applyProtection="0">
      <alignment vertical="center"/>
    </xf>
    <xf numFmtId="0" fontId="28" fillId="2" borderId="0" applyNumberFormat="0" applyBorder="0" applyAlignment="0" applyProtection="0"/>
    <xf numFmtId="0" fontId="29" fillId="0" borderId="23" applyNumberFormat="0" applyAlignment="0" applyProtection="0">
      <alignment horizontal="left" vertical="center"/>
    </xf>
    <xf numFmtId="0" fontId="29" fillId="0" borderId="12">
      <alignment horizontal="left" vertical="center"/>
    </xf>
    <xf numFmtId="0" fontId="30" fillId="0" borderId="1" applyNumberFormat="0" applyFill="0" applyAlignment="0" applyProtection="0"/>
    <xf numFmtId="0" fontId="31" fillId="0" borderId="2" applyNumberFormat="0" applyFill="0" applyAlignment="0" applyProtection="0"/>
    <xf numFmtId="0" fontId="32" fillId="0" borderId="3" applyNumberFormat="0" applyFill="0" applyAlignment="0" applyProtection="0"/>
    <xf numFmtId="0" fontId="32" fillId="0" borderId="0" applyNumberFormat="0" applyFill="0" applyBorder="0" applyAlignment="0" applyProtection="0"/>
    <xf numFmtId="0" fontId="33" fillId="0" borderId="0" applyNumberFormat="0" applyFill="0" applyBorder="0" applyAlignment="0" applyProtection="0">
      <alignment vertical="top"/>
      <protection locked="0"/>
    </xf>
    <xf numFmtId="0" fontId="34" fillId="0" borderId="0" applyNumberFormat="0" applyFill="0" applyBorder="0" applyAlignment="0" applyProtection="0">
      <alignment vertical="top"/>
      <protection locked="0"/>
    </xf>
    <xf numFmtId="0" fontId="35" fillId="0" borderId="0" applyNumberFormat="0" applyFill="0" applyBorder="0" applyAlignment="0" applyProtection="0">
      <alignment vertical="top"/>
      <protection locked="0"/>
    </xf>
    <xf numFmtId="0" fontId="36" fillId="0" borderId="0" applyNumberFormat="0" applyFill="0" applyBorder="0" applyAlignment="0" applyProtection="0">
      <alignment vertical="top"/>
      <protection locked="0"/>
    </xf>
    <xf numFmtId="0" fontId="37" fillId="0" borderId="0" applyNumberFormat="0" applyFill="0" applyBorder="0" applyAlignment="0" applyProtection="0">
      <alignment vertical="top"/>
      <protection locked="0"/>
    </xf>
    <xf numFmtId="0" fontId="38" fillId="0" borderId="0" applyNumberFormat="0" applyFill="0" applyBorder="0" applyAlignment="0" applyProtection="0">
      <alignment vertical="top"/>
      <protection locked="0"/>
    </xf>
    <xf numFmtId="0" fontId="38" fillId="0" borderId="0" applyNumberFormat="0" applyFill="0" applyBorder="0" applyAlignment="0" applyProtection="0">
      <alignment vertical="top"/>
      <protection locked="0"/>
    </xf>
    <xf numFmtId="0" fontId="38" fillId="0" borderId="0" applyNumberFormat="0" applyFill="0" applyBorder="0" applyAlignment="0" applyProtection="0">
      <alignment vertical="top"/>
      <protection locked="0"/>
    </xf>
    <xf numFmtId="0" fontId="38" fillId="0" borderId="0" applyNumberFormat="0" applyFill="0" applyBorder="0" applyAlignment="0" applyProtection="0">
      <alignment vertical="top"/>
      <protection locked="0"/>
    </xf>
    <xf numFmtId="0" fontId="38" fillId="0" borderId="0" applyNumberFormat="0" applyFill="0" applyBorder="0" applyAlignment="0" applyProtection="0">
      <alignment vertical="top"/>
      <protection locked="0"/>
    </xf>
    <xf numFmtId="0" fontId="38" fillId="0" borderId="0" applyNumberFormat="0" applyFill="0" applyBorder="0" applyAlignment="0" applyProtection="0">
      <alignment vertical="top"/>
      <protection locked="0"/>
    </xf>
    <xf numFmtId="0" fontId="38" fillId="0" borderId="0" applyNumberFormat="0" applyFill="0" applyBorder="0" applyAlignment="0" applyProtection="0">
      <alignment vertical="top"/>
      <protection locked="0"/>
    </xf>
    <xf numFmtId="0" fontId="38" fillId="0" borderId="0" applyNumberFormat="0" applyFill="0" applyBorder="0" applyAlignment="0" applyProtection="0">
      <alignment vertical="top"/>
      <protection locked="0"/>
    </xf>
    <xf numFmtId="0" fontId="35" fillId="0" borderId="0" applyNumberFormat="0" applyFill="0" applyBorder="0" applyAlignment="0" applyProtection="0">
      <alignment vertical="top"/>
      <protection locked="0"/>
    </xf>
    <xf numFmtId="0" fontId="33" fillId="0" borderId="0" applyNumberFormat="0" applyFill="0" applyBorder="0" applyAlignment="0" applyProtection="0">
      <alignment vertical="top"/>
      <protection locked="0"/>
    </xf>
    <xf numFmtId="0" fontId="39" fillId="0" borderId="0" applyNumberFormat="0" applyFill="0" applyBorder="0" applyAlignment="0" applyProtection="0"/>
    <xf numFmtId="0" fontId="40" fillId="0" borderId="0" applyNumberFormat="0" applyFill="0" applyBorder="0" applyAlignment="0" applyProtection="0">
      <alignment vertical="top"/>
      <protection locked="0"/>
    </xf>
    <xf numFmtId="0" fontId="41" fillId="5" borderId="4" applyNumberFormat="0" applyAlignment="0" applyProtection="0"/>
    <xf numFmtId="0" fontId="42" fillId="50" borderId="24" applyNumberFormat="0" applyAlignment="0" applyProtection="0">
      <alignment vertical="center"/>
    </xf>
    <xf numFmtId="0" fontId="43" fillId="0" borderId="0"/>
    <xf numFmtId="0" fontId="44" fillId="0" borderId="6" applyNumberFormat="0" applyFill="0" applyAlignment="0" applyProtection="0"/>
    <xf numFmtId="0" fontId="45" fillId="4" borderId="0" applyNumberFormat="0" applyBorder="0" applyAlignment="0" applyProtection="0"/>
    <xf numFmtId="0" fontId="11" fillId="51" borderId="0" applyNumberFormat="0" applyBorder="0" applyAlignment="0" applyProtection="0">
      <alignment vertical="center"/>
    </xf>
    <xf numFmtId="0" fontId="11" fillId="52" borderId="0" applyNumberFormat="0" applyBorder="0" applyAlignment="0" applyProtection="0">
      <alignment vertical="center"/>
    </xf>
    <xf numFmtId="0" fontId="11" fillId="53" borderId="0" applyNumberFormat="0" applyBorder="0" applyAlignment="0" applyProtection="0">
      <alignment vertical="center"/>
    </xf>
    <xf numFmtId="0" fontId="11" fillId="45" borderId="0" applyNumberFormat="0" applyBorder="0" applyAlignment="0" applyProtection="0">
      <alignment vertical="center"/>
    </xf>
    <xf numFmtId="0" fontId="11" fillId="46" borderId="0" applyNumberFormat="0" applyBorder="0" applyAlignment="0" applyProtection="0">
      <alignment vertical="center"/>
    </xf>
    <xf numFmtId="0" fontId="11" fillId="54" borderId="0" applyNumberFormat="0" applyBorder="0" applyAlignment="0" applyProtection="0">
      <alignment vertical="center"/>
    </xf>
    <xf numFmtId="0" fontId="4" fillId="0" borderId="0"/>
    <xf numFmtId="0" fontId="20" fillId="0" borderId="0"/>
    <xf numFmtId="0" fontId="46" fillId="0" borderId="0"/>
    <xf numFmtId="0" fontId="8" fillId="0" borderId="0"/>
    <xf numFmtId="0" fontId="47" fillId="0" borderId="0"/>
    <xf numFmtId="0" fontId="47" fillId="0" borderId="0"/>
    <xf numFmtId="0" fontId="8" fillId="0" borderId="0"/>
    <xf numFmtId="0" fontId="8" fillId="0" borderId="0"/>
    <xf numFmtId="0" fontId="48" fillId="0" borderId="0"/>
    <xf numFmtId="0" fontId="48" fillId="0" borderId="0"/>
    <xf numFmtId="0" fontId="49" fillId="0" borderId="0"/>
    <xf numFmtId="0" fontId="18" fillId="0" borderId="0"/>
    <xf numFmtId="0" fontId="18" fillId="0" borderId="0"/>
    <xf numFmtId="0" fontId="8" fillId="0" borderId="0"/>
    <xf numFmtId="0" fontId="8"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4" fillId="0" borderId="0"/>
    <xf numFmtId="0" fontId="20" fillId="0" borderId="0"/>
    <xf numFmtId="0" fontId="4" fillId="0" borderId="0"/>
    <xf numFmtId="0" fontId="8" fillId="0" borderId="0"/>
    <xf numFmtId="0" fontId="50" fillId="0" borderId="0"/>
    <xf numFmtId="0" fontId="1" fillId="0" borderId="0"/>
    <xf numFmtId="0" fontId="1" fillId="0" borderId="0"/>
    <xf numFmtId="0" fontId="5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1" fillId="0" borderId="0"/>
    <xf numFmtId="0" fontId="8" fillId="0" borderId="0"/>
    <xf numFmtId="0" fontId="20" fillId="0" borderId="0"/>
    <xf numFmtId="0" fontId="1" fillId="0" borderId="0"/>
    <xf numFmtId="0" fontId="8" fillId="0" borderId="0"/>
    <xf numFmtId="0" fontId="20" fillId="0" borderId="0"/>
    <xf numFmtId="0" fontId="20" fillId="0" borderId="0"/>
    <xf numFmtId="0" fontId="20" fillId="0" borderId="0"/>
    <xf numFmtId="0" fontId="20" fillId="0" borderId="0"/>
    <xf numFmtId="0" fontId="20" fillId="0" borderId="0"/>
    <xf numFmtId="0" fontId="5" fillId="0" borderId="0"/>
    <xf numFmtId="0" fontId="52" fillId="0" borderId="0"/>
    <xf numFmtId="0" fontId="52" fillId="0" borderId="0"/>
    <xf numFmtId="0" fontId="46" fillId="0" borderId="0"/>
    <xf numFmtId="0" fontId="20" fillId="0" borderId="0"/>
    <xf numFmtId="0" fontId="1" fillId="0" borderId="0"/>
    <xf numFmtId="0" fontId="5" fillId="0" borderId="0"/>
    <xf numFmtId="0" fontId="8" fillId="0" borderId="0"/>
    <xf numFmtId="0" fontId="4" fillId="0" borderId="0"/>
    <xf numFmtId="0" fontId="20" fillId="0" borderId="0"/>
    <xf numFmtId="0" fontId="20" fillId="0" borderId="0"/>
    <xf numFmtId="0" fontId="8" fillId="0" borderId="0"/>
    <xf numFmtId="0" fontId="8" fillId="0" borderId="0"/>
    <xf numFmtId="0" fontId="18" fillId="0" borderId="0"/>
    <xf numFmtId="0" fontId="4" fillId="0" borderId="0"/>
    <xf numFmtId="0" fontId="1" fillId="0" borderId="0"/>
    <xf numFmtId="0" fontId="53" fillId="0" borderId="0">
      <alignment vertical="center"/>
    </xf>
    <xf numFmtId="0" fontId="1" fillId="0" borderId="0"/>
    <xf numFmtId="0" fontId="1" fillId="0" borderId="0"/>
    <xf numFmtId="0" fontId="1" fillId="0" borderId="0"/>
    <xf numFmtId="0" fontId="1" fillId="0" borderId="0"/>
    <xf numFmtId="0" fontId="4" fillId="0" borderId="0"/>
    <xf numFmtId="0" fontId="20" fillId="0" borderId="0"/>
    <xf numFmtId="0" fontId="4" fillId="0" borderId="0"/>
    <xf numFmtId="0" fontId="1" fillId="0" borderId="0"/>
    <xf numFmtId="0" fontId="50" fillId="0" borderId="0"/>
    <xf numFmtId="0" fontId="4" fillId="0" borderId="0"/>
    <xf numFmtId="0" fontId="54" fillId="0" borderId="0"/>
    <xf numFmtId="172" fontId="8" fillId="0" borderId="0"/>
    <xf numFmtId="0" fontId="20" fillId="0" borderId="0"/>
    <xf numFmtId="0" fontId="5" fillId="0" borderId="0"/>
    <xf numFmtId="172" fontId="55" fillId="0" borderId="0"/>
    <xf numFmtId="0" fontId="4" fillId="0" borderId="0"/>
    <xf numFmtId="0" fontId="4" fillId="8" borderId="8" applyNumberFormat="0" applyFont="0" applyAlignment="0" applyProtection="0"/>
    <xf numFmtId="0" fontId="56" fillId="0" borderId="25" applyNumberFormat="0" applyFill="0" applyAlignment="0" applyProtection="0">
      <alignment vertical="center"/>
    </xf>
    <xf numFmtId="0" fontId="57" fillId="6" borderId="5" applyNumberFormat="0" applyAlignment="0" applyProtection="0"/>
    <xf numFmtId="9" fontId="1" fillId="0" borderId="0" applyFont="0" applyFill="0" applyBorder="0" applyAlignment="0" applyProtection="0"/>
    <xf numFmtId="9" fontId="46" fillId="0" borderId="0" applyFont="0" applyFill="0" applyBorder="0" applyAlignment="0" applyProtection="0"/>
    <xf numFmtId="9" fontId="4"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7" fillId="0" borderId="0" applyFont="0" applyFill="0" applyBorder="0" applyAlignment="0" applyProtection="0">
      <alignment vertical="center"/>
    </xf>
    <xf numFmtId="3" fontId="8" fillId="0" borderId="0" applyFont="0" applyFill="0" applyBorder="0" applyAlignment="0" applyProtection="0"/>
    <xf numFmtId="0" fontId="5" fillId="0" borderId="0"/>
    <xf numFmtId="0" fontId="5" fillId="0" borderId="0" applyFill="0"/>
    <xf numFmtId="0" fontId="58" fillId="0" borderId="0" applyNumberFormat="0" applyFill="0" applyBorder="0" applyAlignment="0" applyProtection="0">
      <alignment vertical="center"/>
    </xf>
    <xf numFmtId="0" fontId="59" fillId="48" borderId="18" applyNumberFormat="0" applyAlignment="0" applyProtection="0">
      <alignment vertical="center"/>
    </xf>
    <xf numFmtId="0" fontId="60" fillId="0" borderId="0" applyNumberFormat="0" applyFill="0" applyBorder="0" applyAlignment="0" applyProtection="0"/>
    <xf numFmtId="0" fontId="61" fillId="0" borderId="26" applyNumberFormat="0" applyFill="0" applyAlignment="0" applyProtection="0">
      <alignment vertical="center"/>
    </xf>
    <xf numFmtId="0" fontId="62" fillId="36" borderId="0" applyNumberFormat="0" applyBorder="0" applyAlignment="0" applyProtection="0">
      <alignment vertical="center"/>
    </xf>
    <xf numFmtId="0" fontId="63" fillId="0" borderId="9" applyNumberFormat="0" applyFill="0" applyAlignment="0" applyProtection="0"/>
    <xf numFmtId="0" fontId="64" fillId="55" borderId="0" applyNumberFormat="0" applyBorder="0" applyAlignment="0" applyProtection="0">
      <alignment vertical="center"/>
    </xf>
    <xf numFmtId="0" fontId="65"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7" fillId="0" borderId="14"/>
    <xf numFmtId="0" fontId="7" fillId="0" borderId="27">
      <alignment horizontal="left" vertical="top"/>
    </xf>
    <xf numFmtId="0" fontId="68" fillId="0" borderId="27">
      <alignment horizontal="left" vertical="center"/>
    </xf>
    <xf numFmtId="0" fontId="69" fillId="0" borderId="0" applyNumberFormat="0" applyFill="0" applyBorder="0" applyAlignment="0" applyProtection="0"/>
    <xf numFmtId="0" fontId="70" fillId="35" borderId="0" applyNumberFormat="0" applyBorder="0" applyAlignment="0" applyProtection="0">
      <alignment vertical="center"/>
    </xf>
    <xf numFmtId="40" fontId="71" fillId="0" borderId="0" applyFont="0" applyFill="0" applyBorder="0" applyAlignment="0" applyProtection="0"/>
    <xf numFmtId="38" fontId="71" fillId="0" borderId="0" applyFont="0" applyFill="0" applyBorder="0" applyAlignment="0" applyProtection="0"/>
    <xf numFmtId="0" fontId="71" fillId="0" borderId="0" applyFont="0" applyFill="0" applyBorder="0" applyAlignment="0" applyProtection="0"/>
    <xf numFmtId="0" fontId="71" fillId="0" borderId="0" applyFont="0" applyFill="0" applyBorder="0" applyAlignment="0" applyProtection="0"/>
    <xf numFmtId="0" fontId="72" fillId="0" borderId="0"/>
    <xf numFmtId="176" fontId="73" fillId="0" borderId="0" applyFont="0" applyFill="0" applyBorder="0" applyAlignment="0" applyProtection="0"/>
    <xf numFmtId="177" fontId="73" fillId="0" borderId="0" applyFont="0" applyFill="0" applyBorder="0" applyAlignment="0" applyProtection="0"/>
    <xf numFmtId="0" fontId="74" fillId="0" borderId="0"/>
    <xf numFmtId="0" fontId="7" fillId="0" borderId="0" applyNumberFormat="0" applyFill="0" applyBorder="0" applyAlignment="0" applyProtection="0"/>
    <xf numFmtId="175" fontId="20" fillId="0" borderId="0" applyFont="0" applyFill="0" applyBorder="0" applyAlignment="0" applyProtection="0"/>
    <xf numFmtId="0" fontId="80" fillId="0" borderId="0" applyFont="0" applyFill="0" applyBorder="0" applyAlignment="0" applyProtection="0"/>
    <xf numFmtId="174" fontId="20" fillId="0" borderId="0" applyFont="0" applyFill="0" applyBorder="0" applyAlignment="0" applyProtection="0"/>
    <xf numFmtId="40" fontId="81" fillId="0" borderId="0" applyFont="0" applyFill="0" applyBorder="0" applyAlignment="0" applyProtection="0"/>
    <xf numFmtId="38" fontId="81" fillId="0" borderId="0" applyFont="0" applyFill="0" applyBorder="0" applyAlignment="0" applyProtection="0"/>
    <xf numFmtId="182" fontId="82" fillId="0" borderId="0" applyFont="0" applyFill="0" applyBorder="0" applyAlignment="0" applyProtection="0"/>
    <xf numFmtId="183" fontId="82" fillId="0" borderId="0" applyFont="0" applyFill="0" applyBorder="0" applyAlignment="0" applyProtection="0"/>
    <xf numFmtId="184" fontId="83" fillId="0" borderId="0" applyFont="0" applyFill="0" applyBorder="0" applyAlignment="0" applyProtection="0"/>
    <xf numFmtId="0" fontId="80" fillId="0" borderId="0" applyFont="0" applyFill="0" applyBorder="0" applyAlignment="0" applyProtection="0"/>
    <xf numFmtId="0" fontId="43" fillId="0" borderId="0"/>
    <xf numFmtId="0" fontId="84" fillId="0" borderId="0" applyNumberFormat="0" applyFill="0" applyBorder="0" applyAlignment="0" applyProtection="0"/>
    <xf numFmtId="0" fontId="85" fillId="0" borderId="0"/>
    <xf numFmtId="0" fontId="20" fillId="0" borderId="0"/>
    <xf numFmtId="0" fontId="20" fillId="0" borderId="0"/>
    <xf numFmtId="0" fontId="86" fillId="56" borderId="0"/>
    <xf numFmtId="9" fontId="87" fillId="0" borderId="0" applyFont="0" applyFill="0" applyBorder="0" applyAlignment="0" applyProtection="0"/>
    <xf numFmtId="0" fontId="88" fillId="56" borderId="0"/>
    <xf numFmtId="0" fontId="7" fillId="0" borderId="0"/>
    <xf numFmtId="0" fontId="89" fillId="56" borderId="0"/>
    <xf numFmtId="0" fontId="90" fillId="0" borderId="0">
      <alignment wrapText="1"/>
    </xf>
    <xf numFmtId="0" fontId="84" fillId="0" borderId="0"/>
    <xf numFmtId="0" fontId="91" fillId="0" borderId="0" applyFont="0" applyFill="0" applyBorder="0" applyAlignment="0" applyProtection="0"/>
    <xf numFmtId="165" fontId="92" fillId="0" borderId="0" applyFont="0" applyFill="0" applyBorder="0" applyAlignment="0" applyProtection="0"/>
    <xf numFmtId="0" fontId="91" fillId="0" borderId="0" applyFont="0" applyFill="0" applyBorder="0" applyAlignment="0" applyProtection="0"/>
    <xf numFmtId="166" fontId="92" fillId="0" borderId="0" applyFont="0" applyFill="0" applyBorder="0" applyAlignment="0" applyProtection="0"/>
    <xf numFmtId="0" fontId="91" fillId="0" borderId="0" applyFont="0" applyFill="0" applyBorder="0" applyAlignment="0" applyProtection="0"/>
    <xf numFmtId="167" fontId="93" fillId="0" borderId="0" applyFont="0" applyFill="0" applyBorder="0" applyAlignment="0" applyProtection="0"/>
    <xf numFmtId="0" fontId="91" fillId="0" borderId="0" applyFont="0" applyFill="0" applyBorder="0" applyAlignment="0" applyProtection="0"/>
    <xf numFmtId="168" fontId="93" fillId="0" borderId="0" applyFont="0" applyFill="0" applyBorder="0" applyAlignment="0" applyProtection="0"/>
    <xf numFmtId="0" fontId="91" fillId="0" borderId="0"/>
    <xf numFmtId="0" fontId="94" fillId="0" borderId="0"/>
    <xf numFmtId="0" fontId="91" fillId="0" borderId="0"/>
    <xf numFmtId="0" fontId="14" fillId="0" borderId="0"/>
    <xf numFmtId="185" fontId="95" fillId="0" borderId="0" applyFill="0" applyBorder="0" applyAlignment="0"/>
    <xf numFmtId="186" fontId="20" fillId="0" borderId="0" applyFill="0" applyBorder="0" applyAlignment="0"/>
    <xf numFmtId="187" fontId="20" fillId="0" borderId="0" applyFill="0" applyBorder="0" applyAlignment="0"/>
    <xf numFmtId="188" fontId="20" fillId="0" borderId="0" applyFill="0" applyBorder="0" applyAlignment="0"/>
    <xf numFmtId="189" fontId="20" fillId="0" borderId="0" applyFill="0" applyBorder="0" applyAlignment="0"/>
    <xf numFmtId="190" fontId="20" fillId="0" borderId="0" applyFill="0" applyBorder="0" applyAlignment="0"/>
    <xf numFmtId="191" fontId="20" fillId="0" borderId="0" applyFill="0" applyBorder="0" applyAlignment="0"/>
    <xf numFmtId="186" fontId="20" fillId="0" borderId="0" applyFill="0" applyBorder="0" applyAlignment="0"/>
    <xf numFmtId="0" fontId="96" fillId="0" borderId="0"/>
    <xf numFmtId="192" fontId="20" fillId="0" borderId="0"/>
    <xf numFmtId="192" fontId="20" fillId="0" borderId="0"/>
    <xf numFmtId="192" fontId="20" fillId="0" borderId="0"/>
    <xf numFmtId="192" fontId="20" fillId="0" borderId="0"/>
    <xf numFmtId="192" fontId="20" fillId="0" borderId="0"/>
    <xf numFmtId="192" fontId="20" fillId="0" borderId="0"/>
    <xf numFmtId="192" fontId="20" fillId="0" borderId="0"/>
    <xf numFmtId="192" fontId="20" fillId="0" borderId="0"/>
    <xf numFmtId="190" fontId="20" fillId="0" borderId="0" applyFont="0" applyFill="0" applyBorder="0" applyAlignment="0" applyProtection="0"/>
    <xf numFmtId="43" fontId="4" fillId="0" borderId="0" applyFont="0" applyFill="0" applyBorder="0" applyAlignment="0" applyProtection="0"/>
    <xf numFmtId="43" fontId="7" fillId="0" borderId="0" applyFont="0" applyFill="0" applyBorder="0" applyAlignment="0" applyProtection="0"/>
    <xf numFmtId="43" fontId="20"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193" fontId="19" fillId="0" borderId="0"/>
    <xf numFmtId="186" fontId="20" fillId="0" borderId="0" applyFont="0" applyFill="0" applyBorder="0" applyAlignment="0" applyProtection="0"/>
    <xf numFmtId="194" fontId="20" fillId="0" borderId="0"/>
    <xf numFmtId="14" fontId="97" fillId="0" borderId="0" applyFill="0" applyBorder="0" applyAlignment="0"/>
    <xf numFmtId="0" fontId="19" fillId="0" borderId="27" applyNumberFormat="0" applyFill="0" applyProtection="0">
      <alignment horizontal="left" vertical="top" wrapText="1"/>
    </xf>
    <xf numFmtId="195" fontId="98" fillId="0" borderId="0" applyFont="0" applyFill="0" applyBorder="0" applyAlignment="0" applyProtection="0"/>
    <xf numFmtId="196" fontId="98" fillId="0" borderId="0" applyFont="0" applyFill="0" applyBorder="0" applyAlignment="0" applyProtection="0"/>
    <xf numFmtId="197" fontId="20" fillId="0" borderId="0"/>
    <xf numFmtId="41" fontId="99" fillId="0" borderId="0" applyFont="0" applyFill="0" applyBorder="0" applyAlignment="0" applyProtection="0"/>
    <xf numFmtId="41" fontId="99" fillId="0" borderId="0" applyFont="0" applyFill="0" applyBorder="0" applyAlignment="0" applyProtection="0"/>
    <xf numFmtId="43" fontId="99" fillId="0" borderId="0" applyFont="0" applyFill="0" applyBorder="0" applyAlignment="0" applyProtection="0"/>
    <xf numFmtId="43" fontId="99" fillId="0" borderId="0" applyFont="0" applyFill="0" applyBorder="0" applyAlignment="0" applyProtection="0"/>
    <xf numFmtId="3" fontId="7" fillId="0" borderId="0" applyFont="0" applyBorder="0" applyAlignment="0"/>
    <xf numFmtId="190" fontId="20" fillId="0" borderId="0" applyFill="0" applyBorder="0" applyAlignment="0"/>
    <xf numFmtId="186" fontId="20" fillId="0" borderId="0" applyFill="0" applyBorder="0" applyAlignment="0"/>
    <xf numFmtId="190" fontId="20" fillId="0" borderId="0" applyFill="0" applyBorder="0" applyAlignment="0"/>
    <xf numFmtId="191" fontId="20" fillId="0" borderId="0" applyFill="0" applyBorder="0" applyAlignment="0"/>
    <xf numFmtId="186" fontId="20" fillId="0" borderId="0" applyFill="0" applyBorder="0" applyAlignment="0"/>
    <xf numFmtId="3" fontId="7" fillId="0" borderId="0" applyFont="0" applyBorder="0" applyAlignment="0"/>
    <xf numFmtId="38" fontId="100" fillId="56" borderId="0" applyNumberFormat="0" applyBorder="0" applyAlignment="0" applyProtection="0"/>
    <xf numFmtId="0" fontId="101" fillId="0" borderId="0">
      <alignment horizontal="left"/>
    </xf>
    <xf numFmtId="198" fontId="98" fillId="0" borderId="0">
      <protection locked="0"/>
    </xf>
    <xf numFmtId="198" fontId="98" fillId="0" borderId="0">
      <protection locked="0"/>
    </xf>
    <xf numFmtId="49" fontId="102" fillId="0" borderId="10">
      <alignment vertical="center"/>
    </xf>
    <xf numFmtId="10" fontId="100" fillId="57" borderId="10" applyNumberFormat="0" applyBorder="0" applyAlignment="0" applyProtection="0"/>
    <xf numFmtId="190" fontId="20" fillId="0" borderId="0" applyFill="0" applyBorder="0" applyAlignment="0"/>
    <xf numFmtId="186" fontId="20" fillId="0" borderId="0" applyFill="0" applyBorder="0" applyAlignment="0"/>
    <xf numFmtId="190" fontId="20" fillId="0" borderId="0" applyFill="0" applyBorder="0" applyAlignment="0"/>
    <xf numFmtId="191" fontId="20" fillId="0" borderId="0" applyFill="0" applyBorder="0" applyAlignment="0"/>
    <xf numFmtId="186" fontId="20" fillId="0" borderId="0" applyFill="0" applyBorder="0" applyAlignment="0"/>
    <xf numFmtId="199" fontId="20" fillId="0" borderId="0" applyFont="0" applyFill="0" applyBorder="0" applyAlignment="0" applyProtection="0"/>
    <xf numFmtId="200" fontId="20" fillId="0" borderId="0" applyFont="0" applyFill="0" applyBorder="0" applyAlignment="0" applyProtection="0"/>
    <xf numFmtId="182" fontId="20" fillId="0" borderId="0" applyFont="0" applyFill="0" applyBorder="0" applyAlignment="0" applyProtection="0"/>
    <xf numFmtId="183" fontId="20" fillId="0" borderId="0" applyFont="0" applyFill="0" applyBorder="0" applyAlignment="0" applyProtection="0"/>
    <xf numFmtId="0" fontId="103" fillId="0" borderId="34"/>
    <xf numFmtId="0" fontId="20" fillId="0" borderId="0" applyFont="0" applyFill="0" applyBorder="0" applyAlignment="0" applyProtection="0"/>
    <xf numFmtId="0" fontId="20" fillId="0" borderId="0" applyFont="0" applyFill="0" applyBorder="0" applyAlignment="0" applyProtection="0"/>
    <xf numFmtId="201" fontId="20" fillId="0" borderId="0" applyFont="0" applyFill="0" applyBorder="0" applyAlignment="0" applyProtection="0"/>
    <xf numFmtId="202" fontId="20" fillId="0" borderId="0" applyFont="0" applyFill="0" applyBorder="0" applyAlignment="0" applyProtection="0"/>
    <xf numFmtId="0" fontId="104" fillId="0" borderId="0" applyNumberFormat="0" applyFont="0" applyFill="0" applyAlignment="0"/>
    <xf numFmtId="0" fontId="19" fillId="0" borderId="0"/>
    <xf numFmtId="37" fontId="105" fillId="0" borderId="0"/>
    <xf numFmtId="196" fontId="106" fillId="0" borderId="0"/>
    <xf numFmtId="0" fontId="4" fillId="0" borderId="0"/>
    <xf numFmtId="0" fontId="4" fillId="0" borderId="0"/>
    <xf numFmtId="0" fontId="1" fillId="0" borderId="0"/>
    <xf numFmtId="0" fontId="48" fillId="0" borderId="0"/>
    <xf numFmtId="0" fontId="4" fillId="0" borderId="0"/>
    <xf numFmtId="0" fontId="4" fillId="0" borderId="0"/>
    <xf numFmtId="0" fontId="4" fillId="0" borderId="0"/>
    <xf numFmtId="0" fontId="20" fillId="0" borderId="0"/>
    <xf numFmtId="0" fontId="1" fillId="0" borderId="0"/>
    <xf numFmtId="0" fontId="1" fillId="0" borderId="0"/>
    <xf numFmtId="0" fontId="99" fillId="0" borderId="0"/>
    <xf numFmtId="0" fontId="20" fillId="8" borderId="8" applyNumberFormat="0" applyFont="0" applyAlignment="0" applyProtection="0"/>
    <xf numFmtId="183" fontId="107" fillId="0" borderId="0" applyFont="0" applyFill="0" applyBorder="0" applyAlignment="0" applyProtection="0"/>
    <xf numFmtId="182" fontId="107" fillId="0" borderId="0" applyFont="0" applyFill="0" applyBorder="0" applyAlignment="0" applyProtection="0"/>
    <xf numFmtId="0" fontId="108" fillId="0" borderId="0" applyNumberFormat="0" applyFill="0" applyBorder="0" applyAlignment="0" applyProtection="0"/>
    <xf numFmtId="0" fontId="7" fillId="0" borderId="0" applyNumberFormat="0" applyFill="0" applyBorder="0" applyAlignment="0" applyProtection="0"/>
    <xf numFmtId="0" fontId="20" fillId="0" borderId="0" applyFont="0" applyFill="0" applyBorder="0" applyAlignment="0" applyProtection="0"/>
    <xf numFmtId="0" fontId="19" fillId="0" borderId="0"/>
    <xf numFmtId="189" fontId="20" fillId="0" borderId="0" applyFont="0" applyFill="0" applyBorder="0" applyAlignment="0" applyProtection="0"/>
    <xf numFmtId="203" fontId="20" fillId="0" borderId="0" applyFont="0" applyFill="0" applyBorder="0" applyAlignment="0" applyProtection="0"/>
    <xf numFmtId="10" fontId="20" fillId="0" borderId="0" applyFont="0" applyFill="0" applyBorder="0" applyAlignment="0" applyProtection="0"/>
    <xf numFmtId="9" fontId="20" fillId="0" borderId="0" applyFont="0" applyFill="0" applyBorder="0" applyAlignment="0" applyProtection="0"/>
    <xf numFmtId="9" fontId="109" fillId="0" borderId="0" applyFont="0" applyFill="0" applyBorder="0" applyAlignment="0" applyProtection="0">
      <alignment vertical="center"/>
    </xf>
    <xf numFmtId="9" fontId="43" fillId="0" borderId="35" applyNumberFormat="0" applyBorder="0"/>
    <xf numFmtId="190" fontId="20" fillId="0" borderId="0" applyFill="0" applyBorder="0" applyAlignment="0"/>
    <xf numFmtId="186" fontId="20" fillId="0" borderId="0" applyFill="0" applyBorder="0" applyAlignment="0"/>
    <xf numFmtId="190" fontId="20" fillId="0" borderId="0" applyFill="0" applyBorder="0" applyAlignment="0"/>
    <xf numFmtId="191" fontId="20" fillId="0" borderId="0" applyFill="0" applyBorder="0" applyAlignment="0"/>
    <xf numFmtId="186" fontId="20" fillId="0" borderId="0" applyFill="0" applyBorder="0" applyAlignment="0"/>
    <xf numFmtId="0" fontId="7" fillId="0" borderId="0" applyNumberFormat="0" applyFill="0" applyBorder="0" applyAlignment="0" applyProtection="0"/>
    <xf numFmtId="4" fontId="110" fillId="58" borderId="36" applyNumberFormat="0" applyProtection="0">
      <alignment vertical="center"/>
    </xf>
    <xf numFmtId="4" fontId="111" fillId="58" borderId="36" applyNumberFormat="0" applyProtection="0">
      <alignment vertical="center"/>
    </xf>
    <xf numFmtId="4" fontId="112" fillId="58" borderId="36" applyNumberFormat="0" applyProtection="0">
      <alignment horizontal="left" vertical="center"/>
    </xf>
    <xf numFmtId="4" fontId="112" fillId="59" borderId="0" applyNumberFormat="0" applyProtection="0">
      <alignment horizontal="left" vertical="center"/>
    </xf>
    <xf numFmtId="4" fontId="112" fillId="60" borderId="36" applyNumberFormat="0" applyProtection="0">
      <alignment horizontal="right" vertical="center"/>
    </xf>
    <xf numFmtId="4" fontId="112" fillId="61" borderId="36" applyNumberFormat="0" applyProtection="0">
      <alignment horizontal="right" vertical="center"/>
    </xf>
    <xf numFmtId="4" fontId="112" fillId="62" borderId="36" applyNumberFormat="0" applyProtection="0">
      <alignment horizontal="right" vertical="center"/>
    </xf>
    <xf numFmtId="4" fontId="112" fillId="63" borderId="36" applyNumberFormat="0" applyProtection="0">
      <alignment horizontal="right" vertical="center"/>
    </xf>
    <xf numFmtId="4" fontId="112" fillId="64" borderId="36" applyNumberFormat="0" applyProtection="0">
      <alignment horizontal="right" vertical="center"/>
    </xf>
    <xf numFmtId="4" fontId="112" fillId="56" borderId="36" applyNumberFormat="0" applyProtection="0">
      <alignment horizontal="right" vertical="center"/>
    </xf>
    <xf numFmtId="4" fontId="112" fillId="65" borderId="36" applyNumberFormat="0" applyProtection="0">
      <alignment horizontal="right" vertical="center"/>
    </xf>
    <xf numFmtId="4" fontId="112" fillId="66" borderId="36" applyNumberFormat="0" applyProtection="0">
      <alignment horizontal="right" vertical="center"/>
    </xf>
    <xf numFmtId="4" fontId="112" fillId="67" borderId="36" applyNumberFormat="0" applyProtection="0">
      <alignment horizontal="right" vertical="center"/>
    </xf>
    <xf numFmtId="4" fontId="110" fillId="68" borderId="37" applyNumberFormat="0" applyProtection="0">
      <alignment horizontal="left" vertical="center"/>
    </xf>
    <xf numFmtId="4" fontId="110" fillId="69" borderId="0" applyNumberFormat="0" applyProtection="0">
      <alignment horizontal="left" vertical="center"/>
    </xf>
    <xf numFmtId="4" fontId="110" fillId="59" borderId="0" applyNumberFormat="0" applyProtection="0">
      <alignment horizontal="left" vertical="center"/>
    </xf>
    <xf numFmtId="4" fontId="112" fillId="69" borderId="36" applyNumberFormat="0" applyProtection="0">
      <alignment horizontal="right" vertical="center"/>
    </xf>
    <xf numFmtId="4" fontId="97" fillId="69" borderId="0" applyNumberFormat="0" applyProtection="0">
      <alignment horizontal="left" vertical="center"/>
    </xf>
    <xf numFmtId="4" fontId="97" fillId="59" borderId="0" applyNumberFormat="0" applyProtection="0">
      <alignment horizontal="left" vertical="center"/>
    </xf>
    <xf numFmtId="4" fontId="112" fillId="70" borderId="36" applyNumberFormat="0" applyProtection="0">
      <alignment vertical="center"/>
    </xf>
    <xf numFmtId="4" fontId="113" fillId="70" borderId="36" applyNumberFormat="0" applyProtection="0">
      <alignment vertical="center"/>
    </xf>
    <xf numFmtId="4" fontId="110" fillId="69" borderId="38" applyNumberFormat="0" applyProtection="0">
      <alignment horizontal="left" vertical="center"/>
    </xf>
    <xf numFmtId="4" fontId="112" fillId="70" borderId="36" applyNumberFormat="0" applyProtection="0">
      <alignment horizontal="right" vertical="center"/>
    </xf>
    <xf numFmtId="4" fontId="113" fillId="70" borderId="36" applyNumberFormat="0" applyProtection="0">
      <alignment horizontal="right" vertical="center"/>
    </xf>
    <xf numFmtId="4" fontId="110" fillId="69" borderId="36" applyNumberFormat="0" applyProtection="0">
      <alignment horizontal="left" vertical="center"/>
    </xf>
    <xf numFmtId="4" fontId="114" fillId="71" borderId="38" applyNumberFormat="0" applyProtection="0">
      <alignment horizontal="left" vertical="center"/>
    </xf>
    <xf numFmtId="4" fontId="115" fillId="70" borderId="36" applyNumberFormat="0" applyProtection="0">
      <alignment horizontal="right" vertical="center"/>
    </xf>
    <xf numFmtId="0" fontId="116" fillId="0" borderId="0"/>
    <xf numFmtId="0" fontId="103" fillId="0" borderId="0"/>
    <xf numFmtId="0" fontId="117" fillId="0" borderId="27" applyNumberFormat="0" applyFill="0" applyProtection="0">
      <alignment vertical="center"/>
    </xf>
    <xf numFmtId="204" fontId="108" fillId="0" borderId="11">
      <alignment horizontal="right" vertical="center"/>
    </xf>
    <xf numFmtId="205" fontId="95" fillId="0" borderId="11">
      <alignment horizontal="right" vertical="center"/>
    </xf>
    <xf numFmtId="206" fontId="108" fillId="0" borderId="11">
      <alignment horizontal="right" vertical="center"/>
    </xf>
    <xf numFmtId="206" fontId="108" fillId="0" borderId="11">
      <alignment horizontal="right" vertical="center"/>
    </xf>
    <xf numFmtId="49" fontId="97" fillId="0" borderId="0" applyFill="0" applyBorder="0" applyAlignment="0"/>
    <xf numFmtId="207" fontId="20" fillId="0" borderId="0" applyFill="0" applyBorder="0" applyAlignment="0"/>
    <xf numFmtId="15" fontId="20" fillId="0" borderId="0" applyFill="0" applyBorder="0" applyAlignment="0"/>
    <xf numFmtId="208" fontId="108" fillId="0" borderId="11">
      <alignment horizontal="center"/>
    </xf>
    <xf numFmtId="0" fontId="108" fillId="0" borderId="0" applyNumberFormat="0" applyFill="0" applyBorder="0" applyAlignment="0" applyProtection="0"/>
    <xf numFmtId="0" fontId="20" fillId="0" borderId="0" applyNumberFormat="0" applyFill="0" applyBorder="0" applyAlignment="0" applyProtection="0"/>
    <xf numFmtId="1" fontId="19" fillId="0" borderId="27" applyFill="0" applyProtection="0">
      <alignment horizontal="center" vertical="top"/>
    </xf>
    <xf numFmtId="209" fontId="108" fillId="0" borderId="0"/>
    <xf numFmtId="210" fontId="108" fillId="0" borderId="10"/>
    <xf numFmtId="0" fontId="118" fillId="72" borderId="10">
      <alignment horizontal="left" vertical="center"/>
    </xf>
    <xf numFmtId="211" fontId="98" fillId="0" borderId="0" applyFont="0" applyFill="0" applyBorder="0" applyAlignment="0" applyProtection="0"/>
    <xf numFmtId="200" fontId="98" fillId="0" borderId="0" applyFont="0" applyFill="0" applyBorder="0" applyAlignment="0" applyProtection="0"/>
    <xf numFmtId="42" fontId="99" fillId="0" borderId="0" applyFont="0" applyFill="0" applyBorder="0" applyAlignment="0" applyProtection="0"/>
    <xf numFmtId="44" fontId="99" fillId="0" borderId="0" applyFont="0" applyFill="0" applyBorder="0" applyAlignment="0" applyProtection="0"/>
    <xf numFmtId="0" fontId="119" fillId="0" borderId="0" applyNumberFormat="0" applyFill="0" applyBorder="0" applyAlignment="0" applyProtection="0"/>
    <xf numFmtId="0" fontId="120" fillId="0" borderId="0" applyFont="0" applyFill="0" applyBorder="0" applyAlignment="0" applyProtection="0"/>
    <xf numFmtId="0" fontId="120" fillId="0" borderId="0" applyFont="0" applyFill="0" applyBorder="0" applyAlignment="0" applyProtection="0"/>
    <xf numFmtId="0" fontId="121" fillId="0" borderId="0">
      <alignment vertical="center"/>
    </xf>
    <xf numFmtId="9" fontId="122" fillId="0" borderId="0" applyFont="0" applyFill="0" applyBorder="0" applyAlignment="0" applyProtection="0"/>
    <xf numFmtId="0" fontId="73" fillId="0" borderId="0" applyFont="0" applyFill="0" applyBorder="0" applyAlignment="0" applyProtection="0"/>
    <xf numFmtId="0" fontId="73" fillId="0" borderId="0" applyFont="0" applyFill="0" applyBorder="0" applyAlignment="0" applyProtection="0"/>
    <xf numFmtId="0" fontId="104" fillId="0" borderId="0"/>
    <xf numFmtId="182" fontId="123" fillId="0" borderId="0" applyFont="0" applyFill="0" applyBorder="0" applyAlignment="0" applyProtection="0"/>
    <xf numFmtId="183" fontId="123" fillId="0" borderId="0" applyFont="0" applyFill="0" applyBorder="0" applyAlignment="0" applyProtection="0"/>
    <xf numFmtId="0" fontId="124" fillId="0" borderId="0"/>
    <xf numFmtId="212" fontId="123" fillId="0" borderId="0" applyFont="0" applyFill="0" applyBorder="0" applyAlignment="0" applyProtection="0"/>
    <xf numFmtId="6" fontId="83" fillId="0" borderId="0" applyFont="0" applyFill="0" applyBorder="0" applyAlignment="0" applyProtection="0"/>
    <xf numFmtId="213" fontId="123" fillId="0" borderId="0" applyFont="0" applyFill="0" applyBorder="0" applyAlignment="0" applyProtection="0"/>
  </cellStyleXfs>
  <cellXfs count="135">
    <xf numFmtId="0" fontId="0" fillId="0" borderId="0" xfId="0"/>
    <xf numFmtId="0" fontId="2" fillId="33" borderId="0" xfId="0" applyFont="1" applyFill="1" applyAlignment="1">
      <alignment horizontal="center"/>
    </xf>
    <xf numFmtId="164" fontId="0" fillId="0" borderId="0" xfId="0" applyNumberFormat="1"/>
    <xf numFmtId="9" fontId="0" fillId="0" borderId="0" xfId="0" applyNumberFormat="1"/>
    <xf numFmtId="0" fontId="2" fillId="33" borderId="10" xfId="0" applyFont="1" applyFill="1" applyBorder="1" applyAlignment="1">
      <alignment horizontal="center" vertical="center"/>
    </xf>
    <xf numFmtId="0" fontId="2" fillId="33" borderId="11" xfId="0" applyFont="1" applyFill="1" applyBorder="1" applyAlignment="1">
      <alignment horizontal="center" vertical="center"/>
    </xf>
    <xf numFmtId="0" fontId="2" fillId="33" borderId="12" xfId="0" applyFont="1" applyFill="1" applyBorder="1" applyAlignment="1">
      <alignment horizontal="center" vertical="center"/>
    </xf>
    <xf numFmtId="0" fontId="2" fillId="33" borderId="13" xfId="0" applyFont="1" applyFill="1" applyBorder="1" applyAlignment="1">
      <alignment horizontal="center" vertical="center"/>
    </xf>
    <xf numFmtId="0" fontId="2" fillId="33" borderId="14" xfId="0" applyFont="1" applyFill="1" applyBorder="1" applyAlignment="1">
      <alignment horizontal="center" vertical="center" wrapText="1"/>
    </xf>
    <xf numFmtId="0" fontId="2" fillId="33" borderId="10" xfId="0" applyFont="1" applyFill="1" applyBorder="1" applyAlignment="1">
      <alignment vertical="center" wrapText="1"/>
    </xf>
    <xf numFmtId="0" fontId="2" fillId="33" borderId="15" xfId="0" applyFont="1" applyFill="1" applyBorder="1" applyAlignment="1">
      <alignment horizontal="center" vertical="center" wrapText="1"/>
    </xf>
    <xf numFmtId="0" fontId="0" fillId="0" borderId="0" xfId="0" applyAlignment="1">
      <alignment wrapText="1"/>
    </xf>
    <xf numFmtId="0" fontId="0" fillId="0" borderId="10" xfId="0" applyBorder="1" applyAlignment="1">
      <alignment horizontal="center" vertical="center"/>
    </xf>
    <xf numFmtId="0" fontId="6" fillId="0" borderId="10" xfId="1" applyFont="1" applyBorder="1" applyAlignment="1">
      <alignment vertical="center" wrapText="1"/>
    </xf>
    <xf numFmtId="164" fontId="0" fillId="0" borderId="10" xfId="0" applyNumberFormat="1" applyBorder="1" applyAlignment="1">
      <alignment vertical="center"/>
    </xf>
    <xf numFmtId="2" fontId="0" fillId="0" borderId="10" xfId="0" applyNumberFormat="1" applyBorder="1" applyAlignment="1">
      <alignment vertical="center"/>
    </xf>
    <xf numFmtId="0" fontId="0" fillId="0" borderId="10" xfId="0" applyBorder="1" applyAlignment="1">
      <alignment vertical="center"/>
    </xf>
    <xf numFmtId="0" fontId="0" fillId="0" borderId="10" xfId="0" applyBorder="1"/>
    <xf numFmtId="0" fontId="0" fillId="0" borderId="11" xfId="0" applyBorder="1" applyAlignment="1">
      <alignment horizontal="left"/>
    </xf>
    <xf numFmtId="0" fontId="0" fillId="0" borderId="12" xfId="0" applyBorder="1" applyAlignment="1">
      <alignment horizontal="left"/>
    </xf>
    <xf numFmtId="0" fontId="0" fillId="0" borderId="13" xfId="0" applyBorder="1" applyAlignment="1">
      <alignment horizontal="left"/>
    </xf>
    <xf numFmtId="164" fontId="0" fillId="0" borderId="10" xfId="0" applyNumberFormat="1" applyBorder="1"/>
    <xf numFmtId="2" fontId="0" fillId="0" borderId="10" xfId="0" applyNumberFormat="1" applyBorder="1"/>
    <xf numFmtId="0" fontId="0" fillId="0" borderId="11" xfId="0" applyBorder="1" applyAlignment="1">
      <alignment horizontal="center"/>
    </xf>
    <xf numFmtId="0" fontId="0" fillId="0" borderId="12" xfId="0" applyBorder="1" applyAlignment="1">
      <alignment horizontal="center"/>
    </xf>
    <xf numFmtId="0" fontId="0" fillId="0" borderId="13" xfId="0" applyBorder="1" applyAlignment="1">
      <alignment horizontal="center"/>
    </xf>
    <xf numFmtId="0" fontId="0" fillId="0" borderId="16" xfId="0" applyBorder="1" applyAlignment="1">
      <alignment horizontal="center"/>
    </xf>
    <xf numFmtId="2" fontId="0" fillId="0" borderId="0" xfId="0" applyNumberFormat="1"/>
    <xf numFmtId="0" fontId="63" fillId="0" borderId="0" xfId="0" applyFont="1"/>
    <xf numFmtId="0" fontId="63" fillId="0" borderId="28" xfId="0" applyFont="1" applyBorder="1" applyAlignment="1">
      <alignment horizontal="left" vertical="center" wrapText="1"/>
    </xf>
    <xf numFmtId="0" fontId="63" fillId="0" borderId="16" xfId="0" applyFont="1" applyBorder="1" applyAlignment="1">
      <alignment horizontal="left" vertical="center" wrapText="1"/>
    </xf>
    <xf numFmtId="0" fontId="63" fillId="0" borderId="29" xfId="0" applyFont="1" applyBorder="1" applyAlignment="1">
      <alignment horizontal="left" vertical="center" wrapText="1"/>
    </xf>
    <xf numFmtId="0" fontId="75" fillId="0" borderId="28" xfId="143" applyFont="1" applyBorder="1" applyAlignment="1">
      <alignment horizontal="center" vertical="center"/>
    </xf>
    <xf numFmtId="0" fontId="75" fillId="0" borderId="29" xfId="143" applyFont="1" applyBorder="1" applyAlignment="1">
      <alignment horizontal="center" vertical="center"/>
    </xf>
    <xf numFmtId="0" fontId="76" fillId="0" borderId="10" xfId="143" applyFont="1" applyBorder="1" applyAlignment="1">
      <alignment horizontal="center" vertical="center" wrapText="1"/>
    </xf>
    <xf numFmtId="0" fontId="77" fillId="0" borderId="11" xfId="143" applyFont="1" applyBorder="1" applyAlignment="1">
      <alignment horizontal="left"/>
    </xf>
    <xf numFmtId="0" fontId="77" fillId="0" borderId="12" xfId="143" applyFont="1" applyBorder="1" applyAlignment="1">
      <alignment horizontal="left"/>
    </xf>
    <xf numFmtId="0" fontId="77" fillId="0" borderId="13" xfId="143" applyFont="1" applyBorder="1" applyAlignment="1">
      <alignment horizontal="left"/>
    </xf>
    <xf numFmtId="0" fontId="78" fillId="0" borderId="0" xfId="143" applyFont="1"/>
    <xf numFmtId="0" fontId="75" fillId="0" borderId="30" xfId="143" applyFont="1" applyBorder="1" applyAlignment="1">
      <alignment horizontal="center" vertical="center"/>
    </xf>
    <xf numFmtId="0" fontId="75" fillId="0" borderId="31" xfId="143" applyFont="1" applyBorder="1" applyAlignment="1">
      <alignment horizontal="center" vertical="center"/>
    </xf>
    <xf numFmtId="0" fontId="75" fillId="0" borderId="32" xfId="143" applyFont="1" applyBorder="1" applyAlignment="1">
      <alignment horizontal="center" vertical="center"/>
    </xf>
    <xf numFmtId="0" fontId="75" fillId="0" borderId="33" xfId="143" applyFont="1" applyBorder="1" applyAlignment="1">
      <alignment horizontal="center" vertical="center"/>
    </xf>
    <xf numFmtId="0" fontId="79" fillId="0" borderId="0" xfId="143" applyFont="1" applyAlignment="1">
      <alignment horizontal="center"/>
    </xf>
    <xf numFmtId="0" fontId="1" fillId="0" borderId="0" xfId="143"/>
    <xf numFmtId="0" fontId="1" fillId="0" borderId="0" xfId="0" applyFont="1"/>
    <xf numFmtId="0" fontId="125" fillId="0" borderId="0" xfId="143" applyFont="1" applyAlignment="1">
      <alignment horizontal="center" vertical="center" wrapText="1"/>
    </xf>
    <xf numFmtId="0" fontId="126" fillId="0" borderId="0" xfId="143" applyFont="1" applyAlignment="1">
      <alignment horizontal="center" vertical="center" wrapText="1"/>
    </xf>
    <xf numFmtId="0" fontId="127" fillId="0" borderId="0" xfId="143" applyFont="1" applyAlignment="1">
      <alignment vertical="center" wrapText="1"/>
    </xf>
    <xf numFmtId="0" fontId="125" fillId="0" borderId="39" xfId="143" applyFont="1" applyBorder="1" applyAlignment="1">
      <alignment horizontal="center" vertical="center" wrapText="1"/>
    </xf>
    <xf numFmtId="0" fontId="126" fillId="0" borderId="39" xfId="143" applyFont="1" applyBorder="1" applyAlignment="1">
      <alignment horizontal="center" vertical="center" wrapText="1"/>
    </xf>
    <xf numFmtId="0" fontId="128" fillId="73" borderId="10" xfId="143" applyFont="1" applyFill="1" applyBorder="1" applyAlignment="1">
      <alignment horizontal="center" vertical="center" wrapText="1"/>
    </xf>
    <xf numFmtId="164" fontId="128" fillId="74" borderId="10" xfId="63" applyNumberFormat="1" applyFont="1" applyFill="1" applyBorder="1" applyAlignment="1">
      <alignment horizontal="center" vertical="center" wrapText="1"/>
    </xf>
    <xf numFmtId="0" fontId="128" fillId="75" borderId="11" xfId="143" applyFont="1" applyFill="1" applyBorder="1" applyAlignment="1">
      <alignment horizontal="center" vertical="center" wrapText="1"/>
    </xf>
    <xf numFmtId="0" fontId="128" fillId="75" borderId="12" xfId="143" applyFont="1" applyFill="1" applyBorder="1" applyAlignment="1">
      <alignment horizontal="center" vertical="center" wrapText="1"/>
    </xf>
    <xf numFmtId="0" fontId="128" fillId="75" borderId="13" xfId="143" applyFont="1" applyFill="1" applyBorder="1" applyAlignment="1">
      <alignment horizontal="center" vertical="center" wrapText="1"/>
    </xf>
    <xf numFmtId="164" fontId="128" fillId="0" borderId="10" xfId="63" applyNumberFormat="1" applyFont="1" applyBorder="1" applyAlignment="1">
      <alignment horizontal="center" vertical="center" wrapText="1"/>
    </xf>
    <xf numFmtId="164" fontId="128" fillId="76" borderId="11" xfId="63" applyNumberFormat="1" applyFont="1" applyFill="1" applyBorder="1" applyAlignment="1">
      <alignment horizontal="center" vertical="center" wrapText="1"/>
    </xf>
    <xf numFmtId="164" fontId="128" fillId="76" borderId="12" xfId="63" applyNumberFormat="1" applyFont="1" applyFill="1" applyBorder="1" applyAlignment="1">
      <alignment horizontal="center" vertical="center" wrapText="1"/>
    </xf>
    <xf numFmtId="164" fontId="128" fillId="76" borderId="13" xfId="63" applyNumberFormat="1" applyFont="1" applyFill="1" applyBorder="1" applyAlignment="1">
      <alignment horizontal="center" vertical="center" wrapText="1"/>
    </xf>
    <xf numFmtId="164" fontId="128" fillId="0" borderId="14" xfId="63" applyNumberFormat="1" applyFont="1" applyBorder="1" applyAlignment="1">
      <alignment horizontal="center" vertical="center" wrapText="1"/>
    </xf>
    <xf numFmtId="0" fontId="128" fillId="73" borderId="14" xfId="143" applyFont="1" applyFill="1" applyBorder="1" applyAlignment="1">
      <alignment horizontal="center" vertical="center" wrapText="1"/>
    </xf>
    <xf numFmtId="164" fontId="128" fillId="73" borderId="14" xfId="63" applyNumberFormat="1" applyFont="1" applyFill="1" applyBorder="1" applyAlignment="1">
      <alignment horizontal="center" vertical="center" wrapText="1"/>
    </xf>
    <xf numFmtId="164" fontId="128" fillId="73" borderId="10" xfId="63" applyNumberFormat="1" applyFont="1" applyFill="1" applyBorder="1" applyAlignment="1">
      <alignment horizontal="center" vertical="center" wrapText="1"/>
    </xf>
    <xf numFmtId="164" fontId="128" fillId="74" borderId="11" xfId="63" applyNumberFormat="1" applyFont="1" applyFill="1" applyBorder="1" applyAlignment="1">
      <alignment horizontal="center" vertical="center" wrapText="1"/>
    </xf>
    <xf numFmtId="164" fontId="128" fillId="74" borderId="12" xfId="63" applyNumberFormat="1" applyFont="1" applyFill="1" applyBorder="1" applyAlignment="1">
      <alignment horizontal="center" vertical="center" wrapText="1"/>
    </xf>
    <xf numFmtId="164" fontId="128" fillId="74" borderId="13" xfId="63" applyNumberFormat="1" applyFont="1" applyFill="1" applyBorder="1" applyAlignment="1">
      <alignment horizontal="center" vertical="center" wrapText="1"/>
    </xf>
    <xf numFmtId="43" fontId="128" fillId="74" borderId="14" xfId="63" applyFont="1" applyFill="1" applyBorder="1" applyAlignment="1">
      <alignment horizontal="center" vertical="center" wrapText="1"/>
    </xf>
    <xf numFmtId="164" fontId="128" fillId="74" borderId="14" xfId="63" applyNumberFormat="1" applyFont="1" applyFill="1" applyBorder="1" applyAlignment="1">
      <alignment horizontal="center" vertical="center" wrapText="1"/>
    </xf>
    <xf numFmtId="164" fontId="128" fillId="75" borderId="14" xfId="63" applyNumberFormat="1" applyFont="1" applyFill="1" applyBorder="1" applyAlignment="1">
      <alignment horizontal="center" vertical="center" wrapText="1"/>
    </xf>
    <xf numFmtId="164" fontId="128" fillId="75" borderId="11" xfId="63" applyNumberFormat="1" applyFont="1" applyFill="1" applyBorder="1" applyAlignment="1">
      <alignment horizontal="center" vertical="center" wrapText="1"/>
    </xf>
    <xf numFmtId="164" fontId="128" fillId="75" borderId="12" xfId="63" applyNumberFormat="1" applyFont="1" applyFill="1" applyBorder="1" applyAlignment="1">
      <alignment horizontal="center" vertical="center" wrapText="1"/>
    </xf>
    <xf numFmtId="164" fontId="128" fillId="75" borderId="13" xfId="63" applyNumberFormat="1" applyFont="1" applyFill="1" applyBorder="1" applyAlignment="1">
      <alignment horizontal="center" vertical="center" wrapText="1"/>
    </xf>
    <xf numFmtId="164" fontId="127" fillId="75" borderId="10" xfId="63" applyNumberFormat="1" applyFont="1" applyFill="1" applyBorder="1" applyAlignment="1">
      <alignment vertical="center" wrapText="1"/>
    </xf>
    <xf numFmtId="164" fontId="128" fillId="0" borderId="27" xfId="63" applyNumberFormat="1" applyFont="1" applyBorder="1" applyAlignment="1">
      <alignment horizontal="center" vertical="center" wrapText="1"/>
    </xf>
    <xf numFmtId="0" fontId="128" fillId="73" borderId="27" xfId="143" applyFont="1" applyFill="1" applyBorder="1" applyAlignment="1">
      <alignment horizontal="center" vertical="center" wrapText="1"/>
    </xf>
    <xf numFmtId="164" fontId="128" fillId="73" borderId="27" xfId="63" applyNumberFormat="1" applyFont="1" applyFill="1" applyBorder="1" applyAlignment="1">
      <alignment horizontal="center" vertical="center" wrapText="1"/>
    </xf>
    <xf numFmtId="164" fontId="128" fillId="73" borderId="11" xfId="63" applyNumberFormat="1" applyFont="1" applyFill="1" applyBorder="1" applyAlignment="1">
      <alignment horizontal="center" vertical="center" wrapText="1"/>
    </xf>
    <xf numFmtId="164" fontId="128" fillId="73" borderId="12" xfId="63" applyNumberFormat="1" applyFont="1" applyFill="1" applyBorder="1" applyAlignment="1">
      <alignment horizontal="center" vertical="center" wrapText="1"/>
    </xf>
    <xf numFmtId="164" fontId="128" fillId="73" borderId="13" xfId="63" applyNumberFormat="1" applyFont="1" applyFill="1" applyBorder="1" applyAlignment="1">
      <alignment horizontal="center" vertical="center" wrapText="1"/>
    </xf>
    <xf numFmtId="214" fontId="128" fillId="74" borderId="14" xfId="63" applyNumberFormat="1" applyFont="1" applyFill="1" applyBorder="1" applyAlignment="1">
      <alignment horizontal="center" vertical="center" wrapText="1"/>
    </xf>
    <xf numFmtId="164" fontId="129" fillId="74" borderId="14" xfId="63" applyNumberFormat="1" applyFont="1" applyFill="1" applyBorder="1" applyAlignment="1">
      <alignment horizontal="center" vertical="center" wrapText="1"/>
    </xf>
    <xf numFmtId="43" fontId="128" fillId="74" borderId="27" xfId="63" applyFont="1" applyFill="1" applyBorder="1" applyAlignment="1">
      <alignment horizontal="center" vertical="center" wrapText="1"/>
    </xf>
    <xf numFmtId="164" fontId="128" fillId="74" borderId="27" xfId="63" applyNumberFormat="1" applyFont="1" applyFill="1" applyBorder="1" applyAlignment="1">
      <alignment horizontal="center" vertical="center" wrapText="1"/>
    </xf>
    <xf numFmtId="164" fontId="128" fillId="75" borderId="27" xfId="63" applyNumberFormat="1" applyFont="1" applyFill="1" applyBorder="1" applyAlignment="1">
      <alignment horizontal="center" vertical="center" wrapText="1"/>
    </xf>
    <xf numFmtId="164" fontId="128" fillId="75" borderId="28" xfId="63" applyNumberFormat="1" applyFont="1" applyFill="1" applyBorder="1" applyAlignment="1">
      <alignment horizontal="center" vertical="center" wrapText="1"/>
    </xf>
    <xf numFmtId="164" fontId="128" fillId="75" borderId="16" xfId="63" applyNumberFormat="1" applyFont="1" applyFill="1" applyBorder="1" applyAlignment="1">
      <alignment horizontal="center" vertical="center" wrapText="1"/>
    </xf>
    <xf numFmtId="164" fontId="128" fillId="75" borderId="29" xfId="63" applyNumberFormat="1" applyFont="1" applyFill="1" applyBorder="1" applyAlignment="1">
      <alignment horizontal="center" vertical="center" wrapText="1"/>
    </xf>
    <xf numFmtId="164" fontId="128" fillId="76" borderId="10" xfId="63" applyNumberFormat="1" applyFont="1" applyFill="1" applyBorder="1" applyAlignment="1">
      <alignment vertical="center" wrapText="1"/>
    </xf>
    <xf numFmtId="164" fontId="128" fillId="76" borderId="10" xfId="63" applyNumberFormat="1" applyFont="1" applyFill="1" applyBorder="1" applyAlignment="1">
      <alignment horizontal="center" vertical="center" wrapText="1"/>
    </xf>
    <xf numFmtId="164" fontId="128" fillId="76" borderId="14" xfId="63" applyNumberFormat="1" applyFont="1" applyFill="1" applyBorder="1" applyAlignment="1">
      <alignment vertical="center" wrapText="1"/>
    </xf>
    <xf numFmtId="164" fontId="128" fillId="76" borderId="14" xfId="63" applyNumberFormat="1" applyFont="1" applyFill="1" applyBorder="1" applyAlignment="1">
      <alignment horizontal="center" vertical="center" wrapText="1"/>
    </xf>
    <xf numFmtId="164" fontId="128" fillId="76" borderId="28" xfId="63" applyNumberFormat="1" applyFont="1" applyFill="1" applyBorder="1" applyAlignment="1">
      <alignment horizontal="center" vertical="center" wrapText="1"/>
    </xf>
    <xf numFmtId="0" fontId="128" fillId="73" borderId="15" xfId="143" applyFont="1" applyFill="1" applyBorder="1" applyAlignment="1">
      <alignment horizontal="center" vertical="center" wrapText="1"/>
    </xf>
    <xf numFmtId="164" fontId="128" fillId="73" borderId="15" xfId="63" applyNumberFormat="1" applyFont="1" applyFill="1" applyBorder="1" applyAlignment="1">
      <alignment horizontal="center" vertical="center" wrapText="1"/>
    </xf>
    <xf numFmtId="164" fontId="128" fillId="73" borderId="10" xfId="63" applyNumberFormat="1" applyFont="1" applyFill="1" applyBorder="1" applyAlignment="1">
      <alignment horizontal="center" vertical="center" wrapText="1"/>
    </xf>
    <xf numFmtId="164" fontId="128" fillId="74" borderId="15" xfId="63" applyNumberFormat="1" applyFont="1" applyFill="1" applyBorder="1" applyAlignment="1">
      <alignment horizontal="center" vertical="center" wrapText="1"/>
    </xf>
    <xf numFmtId="214" fontId="128" fillId="74" borderId="15" xfId="63" applyNumberFormat="1" applyFont="1" applyFill="1" applyBorder="1" applyAlignment="1">
      <alignment horizontal="center" vertical="center" wrapText="1"/>
    </xf>
    <xf numFmtId="164" fontId="129" fillId="74" borderId="15" xfId="63" applyNumberFormat="1" applyFont="1" applyFill="1" applyBorder="1" applyAlignment="1">
      <alignment horizontal="center" vertical="center" wrapText="1"/>
    </xf>
    <xf numFmtId="43" fontId="128" fillId="74" borderId="15" xfId="63" applyFont="1" applyFill="1" applyBorder="1" applyAlignment="1">
      <alignment horizontal="center" vertical="center" wrapText="1"/>
    </xf>
    <xf numFmtId="164" fontId="128" fillId="75" borderId="15" xfId="63" applyNumberFormat="1" applyFont="1" applyFill="1" applyBorder="1" applyAlignment="1">
      <alignment horizontal="center" vertical="center" wrapText="1"/>
    </xf>
    <xf numFmtId="164" fontId="130" fillId="75" borderId="10" xfId="63" applyNumberFormat="1" applyFont="1" applyFill="1" applyBorder="1" applyAlignment="1">
      <alignment horizontal="center" vertical="center" wrapText="1"/>
    </xf>
    <xf numFmtId="164" fontId="130" fillId="77" borderId="10" xfId="63" applyNumberFormat="1" applyFont="1" applyFill="1" applyBorder="1" applyAlignment="1">
      <alignment horizontal="center" vertical="center" wrapText="1"/>
    </xf>
    <xf numFmtId="0" fontId="130" fillId="75" borderId="10" xfId="143" applyFont="1" applyFill="1" applyBorder="1" applyAlignment="1">
      <alignment horizontal="center" vertical="center" wrapText="1"/>
    </xf>
    <xf numFmtId="164" fontId="128" fillId="75" borderId="10" xfId="63" applyNumberFormat="1" applyFont="1" applyFill="1" applyBorder="1" applyAlignment="1">
      <alignment horizontal="center" vertical="center" wrapText="1"/>
    </xf>
    <xf numFmtId="215" fontId="128" fillId="76" borderId="10" xfId="212" applyNumberFormat="1" applyFont="1" applyFill="1" applyBorder="1" applyAlignment="1">
      <alignment horizontal="center" vertical="center" wrapText="1"/>
    </xf>
    <xf numFmtId="164" fontId="128" fillId="76" borderId="15" xfId="63" applyNumberFormat="1" applyFont="1" applyFill="1" applyBorder="1" applyAlignment="1">
      <alignment horizontal="center" vertical="center" wrapText="1"/>
    </xf>
    <xf numFmtId="164" fontId="128" fillId="76" borderId="32" xfId="63" applyNumberFormat="1" applyFont="1" applyFill="1" applyBorder="1" applyAlignment="1">
      <alignment horizontal="center" vertical="center" wrapText="1"/>
    </xf>
    <xf numFmtId="164" fontId="128" fillId="0" borderId="15" xfId="63" applyNumberFormat="1" applyFont="1" applyBorder="1" applyAlignment="1">
      <alignment horizontal="center" vertical="center" wrapText="1"/>
    </xf>
    <xf numFmtId="0" fontId="127" fillId="0" borderId="10" xfId="143" applyFont="1" applyFill="1" applyBorder="1" applyAlignment="1">
      <alignment horizontal="center" vertical="center" wrapText="1"/>
    </xf>
    <xf numFmtId="0" fontId="127" fillId="0" borderId="10" xfId="143" quotePrefix="1" applyFont="1" applyFill="1" applyBorder="1" applyAlignment="1">
      <alignment vertical="center" wrapText="1"/>
    </xf>
    <xf numFmtId="0" fontId="127" fillId="0" borderId="10" xfId="143" applyFont="1" applyFill="1" applyBorder="1" applyAlignment="1">
      <alignment vertical="center" wrapText="1"/>
    </xf>
    <xf numFmtId="164" fontId="127" fillId="0" borderId="10" xfId="63" applyNumberFormat="1" applyFont="1" applyFill="1" applyBorder="1" applyAlignment="1">
      <alignment vertical="center" wrapText="1"/>
    </xf>
    <xf numFmtId="164" fontId="127" fillId="0" borderId="10" xfId="63" applyNumberFormat="1" applyFont="1" applyFill="1" applyBorder="1" applyAlignment="1">
      <alignment horizontal="center" vertical="center" wrapText="1"/>
    </xf>
    <xf numFmtId="164" fontId="128" fillId="0" borderId="10" xfId="63" applyNumberFormat="1" applyFont="1" applyFill="1" applyBorder="1" applyAlignment="1">
      <alignment horizontal="center" vertical="center" wrapText="1"/>
    </xf>
    <xf numFmtId="214" fontId="127" fillId="0" borderId="10" xfId="63" applyNumberFormat="1" applyFont="1" applyFill="1" applyBorder="1" applyAlignment="1">
      <alignment vertical="center" wrapText="1"/>
    </xf>
    <xf numFmtId="43" fontId="127" fillId="0" borderId="10" xfId="63" applyFont="1" applyFill="1" applyBorder="1" applyAlignment="1">
      <alignment vertical="center" wrapText="1"/>
    </xf>
    <xf numFmtId="43" fontId="127" fillId="0" borderId="10" xfId="63" applyNumberFormat="1" applyFont="1" applyFill="1" applyBorder="1" applyAlignment="1">
      <alignment horizontal="center" vertical="center" wrapText="1"/>
    </xf>
    <xf numFmtId="0" fontId="127" fillId="0" borderId="0" xfId="143" applyFont="1" applyFill="1" applyAlignment="1">
      <alignment vertical="center" wrapText="1"/>
    </xf>
    <xf numFmtId="0" fontId="127" fillId="0" borderId="0" xfId="143" applyFont="1" applyAlignment="1">
      <alignment horizontal="center" vertical="center" wrapText="1"/>
    </xf>
    <xf numFmtId="164" fontId="127" fillId="0" borderId="0" xfId="63" applyNumberFormat="1" applyFont="1" applyAlignment="1">
      <alignment vertical="center" wrapText="1"/>
    </xf>
    <xf numFmtId="164" fontId="127" fillId="0" borderId="0" xfId="63" applyNumberFormat="1" applyFont="1" applyAlignment="1">
      <alignment horizontal="center" vertical="center" wrapText="1"/>
    </xf>
    <xf numFmtId="214" fontId="127" fillId="0" borderId="0" xfId="63" applyNumberFormat="1" applyFont="1" applyAlignment="1">
      <alignment vertical="center" wrapText="1"/>
    </xf>
    <xf numFmtId="43" fontId="127" fillId="0" borderId="0" xfId="63" applyFont="1" applyAlignment="1">
      <alignment vertical="center" wrapText="1"/>
    </xf>
    <xf numFmtId="43" fontId="127" fillId="0" borderId="0" xfId="63" applyNumberFormat="1" applyFont="1" applyAlignment="1">
      <alignment horizontal="center" vertical="center" wrapText="1"/>
    </xf>
    <xf numFmtId="0" fontId="127" fillId="0" borderId="0" xfId="143" applyFont="1" applyAlignment="1">
      <alignment vertical="center"/>
    </xf>
    <xf numFmtId="164" fontId="127" fillId="0" borderId="0" xfId="63" applyNumberFormat="1" applyFont="1" applyFill="1" applyAlignment="1">
      <alignment vertical="center"/>
    </xf>
    <xf numFmtId="164" fontId="127" fillId="0" borderId="0" xfId="63" applyNumberFormat="1" applyFont="1" applyFill="1" applyAlignment="1">
      <alignment vertical="center" wrapText="1"/>
    </xf>
    <xf numFmtId="164" fontId="127" fillId="77" borderId="0" xfId="63" applyNumberFormat="1" applyFont="1" applyFill="1" applyAlignment="1">
      <alignment vertical="center" wrapText="1"/>
    </xf>
    <xf numFmtId="43" fontId="127" fillId="77" borderId="0" xfId="63" applyFont="1" applyFill="1" applyAlignment="1">
      <alignment vertical="center" wrapText="1"/>
    </xf>
    <xf numFmtId="43" fontId="127" fillId="0" borderId="0" xfId="63" applyNumberFormat="1" applyFont="1" applyAlignment="1">
      <alignment vertical="center" wrapText="1"/>
    </xf>
    <xf numFmtId="164" fontId="127" fillId="0" borderId="0" xfId="63" applyNumberFormat="1" applyFont="1" applyAlignment="1">
      <alignment horizontal="center" vertical="center"/>
    </xf>
    <xf numFmtId="0" fontId="133" fillId="0" borderId="0" xfId="0" applyFont="1" applyAlignment="1">
      <alignment horizontal="right"/>
    </xf>
    <xf numFmtId="0" fontId="2" fillId="0" borderId="0" xfId="0" applyFont="1" applyAlignment="1">
      <alignment horizontal="right"/>
    </xf>
    <xf numFmtId="0" fontId="2" fillId="0" borderId="0" xfId="0" applyFont="1"/>
  </cellXfs>
  <cellStyles count="435">
    <cellStyle name="          _x000d__x000a_shell=progman.exe_x000d__x000a_m" xfId="243"/>
    <cellStyle name="??" xfId="244"/>
    <cellStyle name="?? [0.00]_ Att. 1- Cover" xfId="245"/>
    <cellStyle name="?? [0]" xfId="246"/>
    <cellStyle name="???? [0.00]_PRODUCT DETAIL Q1" xfId="247"/>
    <cellStyle name="????_PRODUCT DETAIL Q1" xfId="248"/>
    <cellStyle name="???[0]_?? DI" xfId="249"/>
    <cellStyle name="???_?? DI" xfId="250"/>
    <cellStyle name="??[0]_BRE" xfId="251"/>
    <cellStyle name="??_ Att. 1- Cov" xfId="252"/>
    <cellStyle name="_Form tong ket ca nhan 2008 Non - Sale" xfId="253"/>
    <cellStyle name="_KL_K.C_mat_duong" xfId="254"/>
    <cellStyle name="_Phu luc nop Thu do2" xfId="255"/>
    <cellStyle name="_Table2_Out_Chi nhan vien 2010" xfId="2"/>
    <cellStyle name="•W€_STDFOR" xfId="256"/>
    <cellStyle name="W_STDFOR" xfId="257"/>
    <cellStyle name="0,0_x000d__x000a_NA_x000d__x000a_" xfId="3"/>
    <cellStyle name="1" xfId="258"/>
    <cellStyle name="¹éºÐÀ²_±âÅ¸" xfId="259"/>
    <cellStyle name="2" xfId="260"/>
    <cellStyle name="20" xfId="261"/>
    <cellStyle name="20% - Accent1 2" xfId="4"/>
    <cellStyle name="20% - Accent2 2" xfId="5"/>
    <cellStyle name="20% - Accent3 2" xfId="6"/>
    <cellStyle name="20% - Accent4 2" xfId="7"/>
    <cellStyle name="20% - Accent5 2" xfId="8"/>
    <cellStyle name="20% - Accent6 2" xfId="9"/>
    <cellStyle name="20% - Nhấn1" xfId="10"/>
    <cellStyle name="20% - Nhấn2" xfId="11"/>
    <cellStyle name="20% - Nhấn3" xfId="12"/>
    <cellStyle name="20% - Nhấn4" xfId="13"/>
    <cellStyle name="20% - Nhấn5" xfId="14"/>
    <cellStyle name="20% - Nhấn6" xfId="15"/>
    <cellStyle name="3" xfId="262"/>
    <cellStyle name="4" xfId="263"/>
    <cellStyle name="40% - Accent1 2" xfId="16"/>
    <cellStyle name="40% - Accent2 2" xfId="17"/>
    <cellStyle name="40% - Accent3 2" xfId="18"/>
    <cellStyle name="40% - Accent4 2" xfId="19"/>
    <cellStyle name="40% - Accent5 2" xfId="20"/>
    <cellStyle name="40% - Accent6 2" xfId="21"/>
    <cellStyle name="40% - Nhấn1" xfId="22"/>
    <cellStyle name="40% - Nhấn2" xfId="23"/>
    <cellStyle name="40% - Nhấn3" xfId="24"/>
    <cellStyle name="40% - Nhấn4" xfId="25"/>
    <cellStyle name="40% - Nhấn5" xfId="26"/>
    <cellStyle name="40% - Nhấn6" xfId="27"/>
    <cellStyle name="6" xfId="264"/>
    <cellStyle name="60% - Accent1 2" xfId="28"/>
    <cellStyle name="60% - Accent2 2" xfId="29"/>
    <cellStyle name="60% - Accent3 2" xfId="30"/>
    <cellStyle name="60% - Accent4 2" xfId="31"/>
    <cellStyle name="60% - Accent5 2" xfId="32"/>
    <cellStyle name="60% - Accent6 2" xfId="33"/>
    <cellStyle name="60% - Nhấn1" xfId="34"/>
    <cellStyle name="60% - Nhấn2" xfId="35"/>
    <cellStyle name="60% - Nhấn3" xfId="36"/>
    <cellStyle name="60% - Nhấn4" xfId="37"/>
    <cellStyle name="60% - Nhấn5" xfId="38"/>
    <cellStyle name="60% - Nhấn6" xfId="39"/>
    <cellStyle name="Accent1 2" xfId="40"/>
    <cellStyle name="Accent2 2" xfId="41"/>
    <cellStyle name="Accent2 3" xfId="42"/>
    <cellStyle name="Accent3 2" xfId="43"/>
    <cellStyle name="Accent3 3" xfId="44"/>
    <cellStyle name="Accent4 2" xfId="45"/>
    <cellStyle name="Accent5 2" xfId="46"/>
    <cellStyle name="Accent6 2" xfId="47"/>
    <cellStyle name="ÅëÈ­ [0]_¿ì¹°Åë" xfId="48"/>
    <cellStyle name="AeE­ [0]_INQUIRY ¿µ¾÷AßAø " xfId="265"/>
    <cellStyle name="ÅëÈ­ [0]_laroux" xfId="266"/>
    <cellStyle name="ÅëÈ­_¿ì¹°Åë" xfId="49"/>
    <cellStyle name="AeE­_INQUIRY ¿µ¾÷AßAø " xfId="267"/>
    <cellStyle name="ÅëÈ­_laroux" xfId="268"/>
    <cellStyle name="ÄÞ¸¶ [0]_¿ì¹°Åë" xfId="50"/>
    <cellStyle name="AÞ¸¶ [0]_INQUIRY ¿?¾÷AßAø " xfId="269"/>
    <cellStyle name="ÄÞ¸¶ [0]_L601CPT" xfId="270"/>
    <cellStyle name="ÄÞ¸¶_¿ì¹°Åë" xfId="51"/>
    <cellStyle name="AÞ¸¶_INQUIRY ¿?¾÷AßAø " xfId="271"/>
    <cellStyle name="ÄÞ¸¶_L601CPT" xfId="272"/>
    <cellStyle name="Bad 2" xfId="52"/>
    <cellStyle name="Beløb0" xfId="53"/>
    <cellStyle name="C?AØ_¿?¾÷CoE² " xfId="273"/>
    <cellStyle name="Ç¥ÁØ_#2(M17)_1" xfId="274"/>
    <cellStyle name="C￥AØ_¿μ¾÷CoE² " xfId="275"/>
    <cellStyle name="Ç¥ÁØ_±³°¢¼ö·®" xfId="276"/>
    <cellStyle name="Calc Currency (0)" xfId="277"/>
    <cellStyle name="Calc Currency (2)" xfId="278"/>
    <cellStyle name="Calc Percent (0)" xfId="279"/>
    <cellStyle name="Calc Percent (1)" xfId="280"/>
    <cellStyle name="Calc Percent (2)" xfId="281"/>
    <cellStyle name="Calc Units (0)" xfId="282"/>
    <cellStyle name="Calc Units (1)" xfId="283"/>
    <cellStyle name="Calc Units (2)" xfId="284"/>
    <cellStyle name="Calculation 2" xfId="54"/>
    <cellStyle name="category" xfId="285"/>
    <cellStyle name="Check Cell 2" xfId="55"/>
    <cellStyle name="Comma  - Style1" xfId="286"/>
    <cellStyle name="Comma  - Style2" xfId="287"/>
    <cellStyle name="Comma  - Style3" xfId="288"/>
    <cellStyle name="Comma  - Style4" xfId="289"/>
    <cellStyle name="Comma  - Style5" xfId="290"/>
    <cellStyle name="Comma  - Style6" xfId="291"/>
    <cellStyle name="Comma  - Style7" xfId="292"/>
    <cellStyle name="Comma  - Style8" xfId="293"/>
    <cellStyle name="Comma [0] 2" xfId="56"/>
    <cellStyle name="Comma [00]" xfId="294"/>
    <cellStyle name="Comma 10" xfId="295"/>
    <cellStyle name="Comma 11 3" xfId="296"/>
    <cellStyle name="Comma 2" xfId="57"/>
    <cellStyle name="Comma 2 2" xfId="58"/>
    <cellStyle name="Comma 2 3" xfId="59"/>
    <cellStyle name="Comma 2 4" xfId="297"/>
    <cellStyle name="Comma 3" xfId="60"/>
    <cellStyle name="Comma 3 2" xfId="61"/>
    <cellStyle name="Comma 3 3" xfId="62"/>
    <cellStyle name="Comma 4" xfId="63"/>
    <cellStyle name="Comma 4 2" xfId="64"/>
    <cellStyle name="Comma 4 2 2" xfId="65"/>
    <cellStyle name="Comma 4 2 2 2" xfId="66"/>
    <cellStyle name="Comma 4 3" xfId="298"/>
    <cellStyle name="Comma 5" xfId="67"/>
    <cellStyle name="Comma 5 2" xfId="68"/>
    <cellStyle name="Comma 6" xfId="69"/>
    <cellStyle name="Comma 7" xfId="70"/>
    <cellStyle name="Comma 8" xfId="71"/>
    <cellStyle name="Comma 9" xfId="299"/>
    <cellStyle name="comma zerodec" xfId="300"/>
    <cellStyle name="Comma0" xfId="72"/>
    <cellStyle name="Currency [00]" xfId="301"/>
    <cellStyle name="Currency 2" xfId="73"/>
    <cellStyle name="Currency 2 2" xfId="74"/>
    <cellStyle name="Currency 3" xfId="75"/>
    <cellStyle name="Currency0" xfId="76"/>
    <cellStyle name="Currency1" xfId="302"/>
    <cellStyle name="Date" xfId="77"/>
    <cellStyle name="Date Short" xfId="303"/>
    <cellStyle name="Dato" xfId="78"/>
    <cellStyle name="Đầu ra" xfId="79"/>
    <cellStyle name="Đầu vào" xfId="80"/>
    <cellStyle name="Đề mục 1" xfId="81"/>
    <cellStyle name="Đề mục 2" xfId="82"/>
    <cellStyle name="Đề mục 3" xfId="83"/>
    <cellStyle name="Đề mục 4" xfId="84"/>
    <cellStyle name="Description" xfId="304"/>
    <cellStyle name="Dezimal [0]_UXO VII" xfId="305"/>
    <cellStyle name="Dezimal_UXO VII" xfId="306"/>
    <cellStyle name="Dollar (zero dec)" xfId="307"/>
    <cellStyle name="Dziesietny [0]_Invoices2001Slovakia" xfId="308"/>
    <cellStyle name="Dziesiętny [0]_Invoices2001Slovakia" xfId="309"/>
    <cellStyle name="Dziesietny_Invoices2001Slovakia" xfId="310"/>
    <cellStyle name="Dziesiętny_Invoices2001Slovakia" xfId="311"/>
    <cellStyle name="e" xfId="312"/>
    <cellStyle name="Enter Currency (0)" xfId="313"/>
    <cellStyle name="Enter Currency (2)" xfId="314"/>
    <cellStyle name="Enter Units (0)" xfId="315"/>
    <cellStyle name="Enter Units (1)" xfId="316"/>
    <cellStyle name="Enter Units (2)" xfId="317"/>
    <cellStyle name="Euro" xfId="85"/>
    <cellStyle name="Euro 2" xfId="86"/>
    <cellStyle name="Euro 3" xfId="87"/>
    <cellStyle name="Euro 4" xfId="88"/>
    <cellStyle name="Explanatory Text 2" xfId="89"/>
    <cellStyle name="f" xfId="318"/>
    <cellStyle name="Fast" xfId="90"/>
    <cellStyle name="Fixed" xfId="91"/>
    <cellStyle name="Ghi chú" xfId="92"/>
    <cellStyle name="Good 2" xfId="93"/>
    <cellStyle name="Grey" xfId="319"/>
    <cellStyle name="HEADER" xfId="320"/>
    <cellStyle name="Header1" xfId="94"/>
    <cellStyle name="Header2" xfId="95"/>
    <cellStyle name="Heading 1 2" xfId="96"/>
    <cellStyle name="Heading 2 2" xfId="97"/>
    <cellStyle name="Heading 3 2" xfId="98"/>
    <cellStyle name="Heading 4 2" xfId="99"/>
    <cellStyle name="Heading1" xfId="321"/>
    <cellStyle name="Heading2" xfId="322"/>
    <cellStyle name="Hoa-Scholl" xfId="323"/>
    <cellStyle name="Hyperlink 12" xfId="100"/>
    <cellStyle name="Hyperlink 2" xfId="101"/>
    <cellStyle name="Hyperlink 2 10" xfId="102"/>
    <cellStyle name="Hyperlink 2 11" xfId="103"/>
    <cellStyle name="Hyperlink 2 12" xfId="104"/>
    <cellStyle name="Hyperlink 2 2" xfId="105"/>
    <cellStyle name="Hyperlink 2 3" xfId="106"/>
    <cellStyle name="Hyperlink 2 4" xfId="107"/>
    <cellStyle name="Hyperlink 2 5" xfId="108"/>
    <cellStyle name="Hyperlink 2 6" xfId="109"/>
    <cellStyle name="Hyperlink 2 7" xfId="110"/>
    <cellStyle name="Hyperlink 2 8" xfId="111"/>
    <cellStyle name="Hyperlink 2 9" xfId="112"/>
    <cellStyle name="Hyperlink 3" xfId="113"/>
    <cellStyle name="Hyperlink 3 2" xfId="114"/>
    <cellStyle name="Hyperlink 4" xfId="115"/>
    <cellStyle name="Hyperlink 5" xfId="116"/>
    <cellStyle name="Input [yellow]" xfId="324"/>
    <cellStyle name="Input 2" xfId="117"/>
    <cellStyle name="Kiểm tra Ô" xfId="118"/>
    <cellStyle name="Ledger 17 x 11 in" xfId="119"/>
    <cellStyle name="Link Currency (0)" xfId="325"/>
    <cellStyle name="Link Currency (2)" xfId="326"/>
    <cellStyle name="Link Units (0)" xfId="327"/>
    <cellStyle name="Link Units (1)" xfId="328"/>
    <cellStyle name="Link Units (2)" xfId="329"/>
    <cellStyle name="Linked Cell 2" xfId="120"/>
    <cellStyle name="Millares [0]_2AV_M_M " xfId="330"/>
    <cellStyle name="Millares_2AV_M_M " xfId="331"/>
    <cellStyle name="Milliers [0]_      " xfId="332"/>
    <cellStyle name="Milliers_      " xfId="333"/>
    <cellStyle name="Model" xfId="334"/>
    <cellStyle name="Moneda [0]_2AV_M_M " xfId="335"/>
    <cellStyle name="Moneda_2AV_M_M " xfId="336"/>
    <cellStyle name="Monétaire [0]_      " xfId="337"/>
    <cellStyle name="Monétaire_      " xfId="338"/>
    <cellStyle name="n" xfId="339"/>
    <cellStyle name="Neutral 2" xfId="121"/>
    <cellStyle name="New Times Roman" xfId="340"/>
    <cellStyle name="Nhấn1" xfId="122"/>
    <cellStyle name="Nhấn2" xfId="123"/>
    <cellStyle name="Nhấn3" xfId="124"/>
    <cellStyle name="Nhấn4" xfId="125"/>
    <cellStyle name="Nhấn5" xfId="126"/>
    <cellStyle name="Nhấn6" xfId="127"/>
    <cellStyle name="no dec" xfId="341"/>
    <cellStyle name="Normal" xfId="0" builtinId="0"/>
    <cellStyle name="Normal - Style1" xfId="342"/>
    <cellStyle name="Normal 10" xfId="128"/>
    <cellStyle name="Normal 10 2" xfId="343"/>
    <cellStyle name="Normal 10 2 2" xfId="344"/>
    <cellStyle name="Normal 11" xfId="129"/>
    <cellStyle name="Normal 12" xfId="130"/>
    <cellStyle name="Normal 13" xfId="131"/>
    <cellStyle name="Normal 14" xfId="132"/>
    <cellStyle name="Normal 14 2" xfId="133"/>
    <cellStyle name="Normal 14 3" xfId="134"/>
    <cellStyle name="Normal 15" xfId="135"/>
    <cellStyle name="Normal 16" xfId="136"/>
    <cellStyle name="Normal 16 2" xfId="137"/>
    <cellStyle name="Normal 17" xfId="138"/>
    <cellStyle name="Normal 17 2" xfId="139"/>
    <cellStyle name="Normal 17 2 2" xfId="140"/>
    <cellStyle name="Normal 18" xfId="141"/>
    <cellStyle name="Normal 19" xfId="142"/>
    <cellStyle name="Normal 2" xfId="143"/>
    <cellStyle name="Normal 2 10" xfId="144"/>
    <cellStyle name="Normal 2 11" xfId="145"/>
    <cellStyle name="Normal 2 11 2" xfId="146"/>
    <cellStyle name="Normal 2 11 2 2" xfId="147"/>
    <cellStyle name="Normal 2 12" xfId="148"/>
    <cellStyle name="Normal 2 12 2" xfId="149"/>
    <cellStyle name="Normal 2 13" xfId="150"/>
    <cellStyle name="Normal 2 13 2" xfId="345"/>
    <cellStyle name="Normal 2 2" xfId="151"/>
    <cellStyle name="Normal 2 2 2" xfId="152"/>
    <cellStyle name="Normal 2 2 2 2" xfId="153"/>
    <cellStyle name="Normal 2 2 3" xfId="154"/>
    <cellStyle name="Normal 2 2 3 2" xfId="155"/>
    <cellStyle name="Normal 2 2 4" xfId="156"/>
    <cellStyle name="Normal 2 2 5" xfId="157"/>
    <cellStyle name="Normal 2 3" xfId="158"/>
    <cellStyle name="Normal 2 3 2" xfId="1"/>
    <cellStyle name="Normal 2 3 3" xfId="159"/>
    <cellStyle name="Normal 2 3 3 2" xfId="160"/>
    <cellStyle name="Normal 2 3 3 2 2" xfId="161"/>
    <cellStyle name="Normal 2 3 3 2 3" xfId="162"/>
    <cellStyle name="Normal 2 3 3 2 3 2" xfId="163"/>
    <cellStyle name="Normal 2 3 3 3" xfId="164"/>
    <cellStyle name="Normal 2 3 3 4" xfId="165"/>
    <cellStyle name="Normal 2 3 5" xfId="166"/>
    <cellStyle name="Normal 2 4" xfId="167"/>
    <cellStyle name="Normal 2 4 2" xfId="168"/>
    <cellStyle name="Normal 2 4 3" xfId="169"/>
    <cellStyle name="Normal 2 5" xfId="170"/>
    <cellStyle name="Normal 2 5 2" xfId="171"/>
    <cellStyle name="Normal 2 6" xfId="172"/>
    <cellStyle name="Normal 2 7" xfId="173"/>
    <cellStyle name="Normal 2 8" xfId="174"/>
    <cellStyle name="Normal 2 9" xfId="175"/>
    <cellStyle name="Normal 2_JD Tro ly TGD BDS v1.22.12" xfId="176"/>
    <cellStyle name="Normal 20" xfId="177"/>
    <cellStyle name="Normal 20 2" xfId="178"/>
    <cellStyle name="Normal 20 3" xfId="346"/>
    <cellStyle name="Normal 21" xfId="347"/>
    <cellStyle name="Normal 22" xfId="348"/>
    <cellStyle name="Normal 23" xfId="349"/>
    <cellStyle name="Normal 3" xfId="179"/>
    <cellStyle name="Normal 3 2" xfId="180"/>
    <cellStyle name="Normal 3 2 2" xfId="181"/>
    <cellStyle name="Normal 3 3" xfId="182"/>
    <cellStyle name="Normal 3 4" xfId="183"/>
    <cellStyle name="Normal 3 5" xfId="184"/>
    <cellStyle name="Normal 4" xfId="185"/>
    <cellStyle name="Normal 4 2" xfId="186"/>
    <cellStyle name="Normal 4 2 2" xfId="187"/>
    <cellStyle name="Normal 4 3" xfId="188"/>
    <cellStyle name="Normal 4 4" xfId="189"/>
    <cellStyle name="Normal 4 5" xfId="190"/>
    <cellStyle name="Normal 4 6" xfId="350"/>
    <cellStyle name="Normal 5" xfId="191"/>
    <cellStyle name="Normal 5 2" xfId="192"/>
    <cellStyle name="Normal 5 2 2" xfId="193"/>
    <cellStyle name="Normal 5 3" xfId="194"/>
    <cellStyle name="Normal 5 3 2" xfId="195"/>
    <cellStyle name="Normal 5 3 3" xfId="196"/>
    <cellStyle name="Normal 5 4" xfId="351"/>
    <cellStyle name="Normal 5 5" xfId="352"/>
    <cellStyle name="Normal 6" xfId="197"/>
    <cellStyle name="Normal 6 2" xfId="198"/>
    <cellStyle name="Normal 6 2 2" xfId="199"/>
    <cellStyle name="Normal 6 3" xfId="200"/>
    <cellStyle name="Normal 6 4" xfId="201"/>
    <cellStyle name="Normal 7" xfId="202"/>
    <cellStyle name="Normal 7 2" xfId="203"/>
    <cellStyle name="Normal 8" xfId="204"/>
    <cellStyle name="Normal 8 2" xfId="205"/>
    <cellStyle name="Normal 8 3" xfId="206"/>
    <cellStyle name="Normal 9" xfId="207"/>
    <cellStyle name="Normal 9 2" xfId="208"/>
    <cellStyle name="Normalny_Cennik obowiazuje od 06-08-2001 r (1)" xfId="353"/>
    <cellStyle name="Note 2" xfId="209"/>
    <cellStyle name="Note 2 2" xfId="354"/>
    <cellStyle name="Ô Được nối kết" xfId="210"/>
    <cellStyle name="Œ…‹æØ‚è [0.00]_laroux" xfId="355"/>
    <cellStyle name="Œ…‹æØ‚è_laroux" xfId="356"/>
    <cellStyle name="oft Excel]_x000d__x000a_Comment=The open=/f lines load custom functions into the Paste Function list._x000d__x000a_Maximized=2_x000d__x000a_Basics=1_x000d__x000a_A" xfId="357"/>
    <cellStyle name="oft Excel]_x000d__x000a_Comment=The open=/f lines load custom functions into the Paste Function list._x000d__x000a_Maximized=3_x000d__x000a_Basics=1_x000d__x000a_A" xfId="358"/>
    <cellStyle name="omma [0]_Mktg Prog" xfId="359"/>
    <cellStyle name="ormal_Sheet1_1" xfId="360"/>
    <cellStyle name="Output 2" xfId="211"/>
    <cellStyle name="Percent [0]" xfId="361"/>
    <cellStyle name="Percent [00]" xfId="362"/>
    <cellStyle name="Percent [2]" xfId="363"/>
    <cellStyle name="Percent 2" xfId="212"/>
    <cellStyle name="Percent 2 2" xfId="364"/>
    <cellStyle name="Percent 3" xfId="213"/>
    <cellStyle name="Percent 3 2" xfId="214"/>
    <cellStyle name="Percent 3 3" xfId="365"/>
    <cellStyle name="Percent 4" xfId="215"/>
    <cellStyle name="Percent 4 2" xfId="216"/>
    <cellStyle name="Percent 5" xfId="217"/>
    <cellStyle name="PERCENTAGE" xfId="366"/>
    <cellStyle name="PrePop Currency (0)" xfId="367"/>
    <cellStyle name="PrePop Currency (2)" xfId="368"/>
    <cellStyle name="PrePop Units (0)" xfId="369"/>
    <cellStyle name="PrePop Units (1)" xfId="370"/>
    <cellStyle name="PrePop Units (2)" xfId="371"/>
    <cellStyle name="Punktum0" xfId="218"/>
    <cellStyle name="s]_x000d__x000a_spooler=yes_x000d__x000a_load=_x000d__x000a_Beep=yes_x000d__x000a_NullPort=None_x000d__x000a_BorderWidth=3_x000d__x000a_CursorBlinkRate=1200_x000d__x000a_DoubleClickSpeed=452_x000d__x000a_Programs=co" xfId="372"/>
    <cellStyle name="SAPBEXaggData" xfId="373"/>
    <cellStyle name="SAPBEXaggDataEmph" xfId="374"/>
    <cellStyle name="SAPBEXaggItem" xfId="375"/>
    <cellStyle name="SAPBEXchaText" xfId="376"/>
    <cellStyle name="SAPBEXexcBad7" xfId="377"/>
    <cellStyle name="SAPBEXexcBad8" xfId="378"/>
    <cellStyle name="SAPBEXexcBad9" xfId="379"/>
    <cellStyle name="SAPBEXexcCritical4" xfId="380"/>
    <cellStyle name="SAPBEXexcCritical5" xfId="381"/>
    <cellStyle name="SAPBEXexcCritical6" xfId="382"/>
    <cellStyle name="SAPBEXexcGood1" xfId="383"/>
    <cellStyle name="SAPBEXexcGood2" xfId="384"/>
    <cellStyle name="SAPBEXexcGood3" xfId="385"/>
    <cellStyle name="SAPBEXfilterDrill" xfId="386"/>
    <cellStyle name="SAPBEXfilterItem" xfId="387"/>
    <cellStyle name="SAPBEXfilterText" xfId="388"/>
    <cellStyle name="SAPBEXformats" xfId="389"/>
    <cellStyle name="SAPBEXheaderItem" xfId="390"/>
    <cellStyle name="SAPBEXheaderText" xfId="391"/>
    <cellStyle name="SAPBEXresData" xfId="392"/>
    <cellStyle name="SAPBEXresDataEmph" xfId="393"/>
    <cellStyle name="SAPBEXresItem" xfId="394"/>
    <cellStyle name="SAPBEXstdData" xfId="395"/>
    <cellStyle name="SAPBEXstdDataEmph" xfId="396"/>
    <cellStyle name="SAPBEXstdItem" xfId="397"/>
    <cellStyle name="SAPBEXtitle" xfId="398"/>
    <cellStyle name="SAPBEXundefined" xfId="399"/>
    <cellStyle name="Style 1" xfId="219"/>
    <cellStyle name="Style 2" xfId="220"/>
    <cellStyle name="style_1" xfId="400"/>
    <cellStyle name="subhead" xfId="401"/>
    <cellStyle name="Sub-title" xfId="402"/>
    <cellStyle name="T" xfId="403"/>
    <cellStyle name="T_Book1" xfId="404"/>
    <cellStyle name="T_DT§Z110VinhYen" xfId="405"/>
    <cellStyle name="T_moi" xfId="406"/>
    <cellStyle name="Text Indent A" xfId="407"/>
    <cellStyle name="Text Indent B" xfId="408"/>
    <cellStyle name="Text Indent C" xfId="409"/>
    <cellStyle name="th" xfId="410"/>
    <cellStyle name="þ_x001d_ð·_x000c_æþ'_x000d_ßþU_x0001_Ø_x0005_ü_x0014__x0007__x0001__x0001_" xfId="411"/>
    <cellStyle name="þ_x001d_ðÇ%Uý—&amp;Hý9_x0008_Ÿ s_x000a__x0007__x0001__x0001_" xfId="412"/>
    <cellStyle name="Tiêu đề" xfId="221"/>
    <cellStyle name="Tính toán" xfId="222"/>
    <cellStyle name="Title 2" xfId="223"/>
    <cellStyle name="Tổng" xfId="224"/>
    <cellStyle name="Tốt" xfId="225"/>
    <cellStyle name="Total 2" xfId="226"/>
    <cellStyle name="Trung tính" xfId="227"/>
    <cellStyle name="Unit-Qty" xfId="413"/>
    <cellStyle name="Văn bản Cảnh báo" xfId="228"/>
    <cellStyle name="Văn bản Giải thích" xfId="229"/>
    <cellStyle name="viet" xfId="414"/>
    <cellStyle name="viet2" xfId="415"/>
    <cellStyle name="vnhead1" xfId="416"/>
    <cellStyle name="vnhead2" xfId="230"/>
    <cellStyle name="vntxt1" xfId="231"/>
    <cellStyle name="vntxt2" xfId="232"/>
    <cellStyle name="Währung [0]_UXO VII" xfId="417"/>
    <cellStyle name="Währung_UXO VII" xfId="418"/>
    <cellStyle name="Walutowy [0]_Invoices2001Slovakia" xfId="419"/>
    <cellStyle name="Walutowy_Invoices2001Slovakia" xfId="420"/>
    <cellStyle name="Warning Text 2" xfId="233"/>
    <cellStyle name="Xấu" xfId="234"/>
    <cellStyle name="xuan" xfId="421"/>
    <cellStyle name=" [0.00]_ Att. 1- Cover" xfId="422"/>
    <cellStyle name="_ Att. 1- Cover" xfId="423"/>
    <cellStyle name="?_ Att. 1- Cover" xfId="424"/>
    <cellStyle name="똿뗦먛귟 [0.00]_PRODUCT DETAIL Q1" xfId="235"/>
    <cellStyle name="똿뗦먛귟_PRODUCT DETAIL Q1" xfId="236"/>
    <cellStyle name="믅됞 [0.00]_PRODUCT DETAIL Q1" xfId="237"/>
    <cellStyle name="믅됞_PRODUCT DETAIL Q1" xfId="238"/>
    <cellStyle name="백분율_95" xfId="425"/>
    <cellStyle name="뷭?_BOOKSHIP" xfId="239"/>
    <cellStyle name="콤마 [0]_ 비목별 월별기술 " xfId="426"/>
    <cellStyle name="콤마_ 비목별 월별기술 " xfId="427"/>
    <cellStyle name="통화 [0]_1202" xfId="240"/>
    <cellStyle name="통화_1202" xfId="241"/>
    <cellStyle name="표준_(정보부문)월별인원계획" xfId="242"/>
    <cellStyle name="一般_00Q3902REV.1" xfId="428"/>
    <cellStyle name="千分位[0]_00Q3902REV.1" xfId="429"/>
    <cellStyle name="千分位_00Q3902REV.1" xfId="430"/>
    <cellStyle name="標準_#265_Rebates and Pricing" xfId="431"/>
    <cellStyle name="貨幣 [0]_00Q3902REV.1" xfId="432"/>
    <cellStyle name="貨幣[0]_BRE" xfId="433"/>
    <cellStyle name="貨幣_00Q3902REV.1" xfId="434"/>
  </cellStyles>
  <dxfs count="11">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KC24%20Train\HR%20traning%20chuyen%20sau\4.%20Giu%20-%20DTNL%20(Duy%20tri%20nguon%20luc)\Luong%203p\P19%20-%20Bat%20dong%20san%20-%20Du%20an\San%20pham\3Ps%2019%205.2%20KPI%20Tp%20Phat%20trien%20du%20an%20va%20Giam%20sat%20thi%20cong%20cong%20ty%20Nha%20Vung%20Tau.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KC24%20Train\HR%20traning%20chuyen%20sau\4.%20Giu%20-%20DTNL%20(Duy%20tri%20nguon%20luc)\Luong%203p\P19%20-%20Bat%20dong%20san%20-%20Du%20an\San%20pham\3Ps%2019%204.2%20Chot%20chinh%20sach%20luong%203P%20toi%20uu%20cong%20ty%20NhaVung%20Tau.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g ty"/>
      <sheetName val="XDCL ver CEO quoc te"/>
      <sheetName val="XDCL ver CEO noi dia"/>
      <sheetName val="XDCL ver non CEO"/>
      <sheetName val="BĐCL"/>
      <sheetName val="BSC BDS Vung tau"/>
      <sheetName val="Ty trong"/>
      <sheetName val="Thu vien KPI p Phat trien D"/>
      <sheetName val="Co cau to chuc BP"/>
      <sheetName val="JD - KPI"/>
      <sheetName val="KPI TP Du an"/>
      <sheetName val="KPI TP Du an final"/>
      <sheetName val="KPI Giam sat"/>
      <sheetName val="KPI Giam sat final"/>
      <sheetName val="Du lieu"/>
      <sheetName val="Dinh muc lao dong"/>
      <sheetName val="Dinh muc ngan sach"/>
      <sheetName val="QT DG"/>
      <sheetName val="Luu do thiet ke BSC - KPI"/>
      <sheetName val="BĐCL cong bo"/>
      <sheetName val="He thong QTNS"/>
      <sheetName val="3p"/>
      <sheetName val="DG KH Tai chinh du an"/>
      <sheetName val="KH Tai chinh du a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hang luong P1 - bd full - BHXH"/>
      <sheetName val="Thang BHXH"/>
      <sheetName val="Thang thuong P3"/>
      <sheetName val="Ke hoach CF nhan su - quy luong"/>
      <sheetName val="Thang luong 3P demo P1 cd"/>
      <sheetName val="Chinh sach luong 3P"/>
      <sheetName val="Che do Dai ngo"/>
      <sheetName val="Bang chi phi Luong"/>
      <sheetName val="Bang luong 3P - P1 &amp; P2 co dinh"/>
      <sheetName val="Phieu luong mau"/>
      <sheetName val="Bảng chấm công final"/>
      <sheetName val="Bảng chấm công"/>
      <sheetName val="TĂNG CA"/>
      <sheetName val="ĐĂNG KÍ PHỤ THUỘC"/>
      <sheetName val="Dữ liệu chấm công"/>
      <sheetName val="QT Luong"/>
      <sheetName val="He thong QTNS"/>
      <sheetName val="3p"/>
      <sheetName val="KH Du an QTN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0"/>
  <sheetViews>
    <sheetView tabSelected="1" workbookViewId="0">
      <pane ySplit="2" topLeftCell="A3" activePane="bottomLeft" state="frozen"/>
      <selection pane="bottomLeft" activeCell="Q89" sqref="Q89"/>
    </sheetView>
  </sheetViews>
  <sheetFormatPr defaultRowHeight="14.4"/>
  <sheetData>
    <row r="1" spans="1:14">
      <c r="A1" s="134" t="s">
        <v>205</v>
      </c>
    </row>
    <row r="2" spans="1:14">
      <c r="A2" s="134" t="s">
        <v>206</v>
      </c>
      <c r="H2" s="132" t="s">
        <v>148</v>
      </c>
      <c r="N2" s="133" t="s">
        <v>207</v>
      </c>
    </row>
    <row r="3" spans="1:14">
      <c r="N3" s="133" t="s">
        <v>149</v>
      </c>
    </row>
    <row r="5" spans="1:14">
      <c r="A5" s="134" t="s">
        <v>206</v>
      </c>
    </row>
    <row r="6" spans="1:14">
      <c r="A6" t="s">
        <v>150</v>
      </c>
    </row>
    <row r="8" spans="1:14">
      <c r="A8" t="s">
        <v>151</v>
      </c>
    </row>
    <row r="10" spans="1:14">
      <c r="A10" t="s">
        <v>152</v>
      </c>
    </row>
    <row r="11" spans="1:14">
      <c r="A11" t="s">
        <v>153</v>
      </c>
    </row>
    <row r="12" spans="1:14">
      <c r="A12" t="s">
        <v>154</v>
      </c>
    </row>
    <row r="13" spans="1:14">
      <c r="A13" t="s">
        <v>155</v>
      </c>
    </row>
    <row r="15" spans="1:14">
      <c r="A15" t="s">
        <v>156</v>
      </c>
    </row>
    <row r="17" spans="1:1">
      <c r="A17" t="s">
        <v>157</v>
      </c>
    </row>
    <row r="19" spans="1:1">
      <c r="A19" t="s">
        <v>158</v>
      </c>
    </row>
    <row r="20" spans="1:1">
      <c r="A20" t="s">
        <v>159</v>
      </c>
    </row>
    <row r="21" spans="1:1">
      <c r="A21" t="s">
        <v>160</v>
      </c>
    </row>
    <row r="23" spans="1:1">
      <c r="A23" t="s">
        <v>161</v>
      </c>
    </row>
    <row r="25" spans="1:1">
      <c r="A25" t="s">
        <v>162</v>
      </c>
    </row>
    <row r="26" spans="1:1">
      <c r="A26" t="s">
        <v>163</v>
      </c>
    </row>
    <row r="27" spans="1:1">
      <c r="A27" t="s">
        <v>164</v>
      </c>
    </row>
    <row r="29" spans="1:1">
      <c r="A29" t="s">
        <v>165</v>
      </c>
    </row>
    <row r="31" spans="1:1">
      <c r="A31" t="s">
        <v>166</v>
      </c>
    </row>
    <row r="33" spans="1:14">
      <c r="A33" t="s">
        <v>167</v>
      </c>
    </row>
    <row r="35" spans="1:14">
      <c r="A35" t="s">
        <v>168</v>
      </c>
    </row>
    <row r="37" spans="1:14">
      <c r="N37" s="133" t="s">
        <v>207</v>
      </c>
    </row>
    <row r="38" spans="1:14">
      <c r="N38" s="133" t="s">
        <v>169</v>
      </c>
    </row>
    <row r="40" spans="1:14">
      <c r="A40" s="134" t="s">
        <v>206</v>
      </c>
    </row>
    <row r="41" spans="1:14">
      <c r="A41" t="s">
        <v>170</v>
      </c>
    </row>
    <row r="43" spans="1:14">
      <c r="A43" t="s">
        <v>171</v>
      </c>
    </row>
    <row r="45" spans="1:14">
      <c r="A45" t="s">
        <v>172</v>
      </c>
    </row>
    <row r="46" spans="1:14">
      <c r="A46" t="s">
        <v>173</v>
      </c>
    </row>
    <row r="47" spans="1:14">
      <c r="A47" t="s">
        <v>174</v>
      </c>
    </row>
    <row r="48" spans="1:14">
      <c r="A48" t="s">
        <v>175</v>
      </c>
    </row>
    <row r="49" spans="1:1">
      <c r="A49" t="s">
        <v>176</v>
      </c>
    </row>
    <row r="50" spans="1:1">
      <c r="A50" t="s">
        <v>177</v>
      </c>
    </row>
    <row r="52" spans="1:1">
      <c r="A52" t="s">
        <v>178</v>
      </c>
    </row>
    <row r="54" spans="1:1">
      <c r="A54" t="s">
        <v>179</v>
      </c>
    </row>
    <row r="55" spans="1:1">
      <c r="A55" t="s">
        <v>180</v>
      </c>
    </row>
    <row r="56" spans="1:1">
      <c r="A56" t="s">
        <v>181</v>
      </c>
    </row>
    <row r="57" spans="1:1">
      <c r="A57" t="s">
        <v>182</v>
      </c>
    </row>
    <row r="58" spans="1:1">
      <c r="A58" t="s">
        <v>183</v>
      </c>
    </row>
    <row r="59" spans="1:1">
      <c r="A59" t="s">
        <v>184</v>
      </c>
    </row>
    <row r="60" spans="1:1">
      <c r="A60" t="s">
        <v>185</v>
      </c>
    </row>
    <row r="61" spans="1:1">
      <c r="A61" t="s">
        <v>186</v>
      </c>
    </row>
    <row r="62" spans="1:1">
      <c r="A62" t="s">
        <v>187</v>
      </c>
    </row>
    <row r="63" spans="1:1">
      <c r="A63" t="s">
        <v>188</v>
      </c>
    </row>
    <row r="64" spans="1:1">
      <c r="A64" t="s">
        <v>189</v>
      </c>
    </row>
    <row r="65" spans="1:1">
      <c r="A65" t="s">
        <v>190</v>
      </c>
    </row>
    <row r="66" spans="1:1">
      <c r="A66" t="s">
        <v>191</v>
      </c>
    </row>
    <row r="67" spans="1:1">
      <c r="A67" t="s">
        <v>192</v>
      </c>
    </row>
    <row r="68" spans="1:1">
      <c r="A68" t="s">
        <v>193</v>
      </c>
    </row>
    <row r="70" spans="1:1">
      <c r="A70" t="s">
        <v>194</v>
      </c>
    </row>
    <row r="72" spans="1:1">
      <c r="A72" t="s">
        <v>195</v>
      </c>
    </row>
    <row r="74" spans="1:1">
      <c r="A74" t="s">
        <v>196</v>
      </c>
    </row>
    <row r="76" spans="1:1">
      <c r="A76" t="s">
        <v>197</v>
      </c>
    </row>
    <row r="77" spans="1:1">
      <c r="A77" t="s">
        <v>198</v>
      </c>
    </row>
    <row r="79" spans="1:1">
      <c r="A79" t="s">
        <v>199</v>
      </c>
    </row>
    <row r="81" spans="1:14">
      <c r="A81" t="s">
        <v>200</v>
      </c>
    </row>
    <row r="82" spans="1:14">
      <c r="A82" t="s">
        <v>201</v>
      </c>
    </row>
    <row r="83" spans="1:14">
      <c r="A83" t="s">
        <v>202</v>
      </c>
    </row>
    <row r="84" spans="1:14">
      <c r="A84" t="s">
        <v>203</v>
      </c>
    </row>
    <row r="86" spans="1:14">
      <c r="A86" t="s">
        <v>204</v>
      </c>
    </row>
    <row r="88" spans="1:14">
      <c r="N88" s="133" t="s">
        <v>207</v>
      </c>
    </row>
    <row r="89" spans="1:14">
      <c r="N89" s="133" t="s">
        <v>209</v>
      </c>
    </row>
    <row r="90" spans="1:14">
      <c r="N90" s="133" t="s">
        <v>208</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7030A0"/>
  </sheetPr>
  <dimension ref="A1:M54"/>
  <sheetViews>
    <sheetView zoomScale="110" zoomScaleNormal="110" workbookViewId="0">
      <selection activeCell="M2" sqref="M2"/>
    </sheetView>
  </sheetViews>
  <sheetFormatPr defaultRowHeight="14.4"/>
  <cols>
    <col min="1" max="1" width="4.88671875" customWidth="1"/>
    <col min="7" max="7" width="10.33203125" customWidth="1"/>
    <col min="8" max="8" width="11.5546875" customWidth="1"/>
    <col min="9" max="9" width="12.77734375" customWidth="1"/>
    <col min="12" max="12" width="11.77734375" bestFit="1" customWidth="1"/>
  </cols>
  <sheetData>
    <row r="1" spans="1:13">
      <c r="A1" s="1" t="s">
        <v>0</v>
      </c>
      <c r="B1" s="1"/>
      <c r="C1" s="1"/>
      <c r="D1" s="1"/>
      <c r="E1" s="1"/>
      <c r="F1" s="1"/>
      <c r="G1" s="1"/>
      <c r="H1" s="1"/>
      <c r="I1" s="1"/>
      <c r="J1" s="1"/>
      <c r="K1" s="1"/>
      <c r="L1" s="1"/>
      <c r="M1" s="1"/>
    </row>
    <row r="2" spans="1:13">
      <c r="M2" s="132" t="s">
        <v>148</v>
      </c>
    </row>
    <row r="3" spans="1:13">
      <c r="A3" t="s">
        <v>1</v>
      </c>
      <c r="C3" t="s">
        <v>41</v>
      </c>
      <c r="F3" t="s">
        <v>2</v>
      </c>
      <c r="G3">
        <v>1</v>
      </c>
    </row>
    <row r="4" spans="1:13">
      <c r="A4" t="s">
        <v>3</v>
      </c>
      <c r="C4">
        <v>8</v>
      </c>
      <c r="D4" t="s">
        <v>4</v>
      </c>
      <c r="F4" t="s">
        <v>5</v>
      </c>
      <c r="I4" s="2">
        <f>SUM('Bang tinh luong 3P theo DG sp'!H7:W7)</f>
        <v>10030000</v>
      </c>
    </row>
    <row r="5" spans="1:13">
      <c r="A5" t="s">
        <v>6</v>
      </c>
      <c r="C5">
        <v>26</v>
      </c>
      <c r="D5" t="s">
        <v>7</v>
      </c>
      <c r="F5" t="s">
        <v>8</v>
      </c>
      <c r="I5" s="2">
        <f>I4*130%</f>
        <v>13039000</v>
      </c>
    </row>
    <row r="6" spans="1:13">
      <c r="A6" t="s">
        <v>9</v>
      </c>
      <c r="C6">
        <f>C4*C5</f>
        <v>208</v>
      </c>
      <c r="D6" t="s">
        <v>4</v>
      </c>
      <c r="F6" t="s">
        <v>10</v>
      </c>
      <c r="I6" s="2">
        <f>I5/C6</f>
        <v>62687.5</v>
      </c>
    </row>
    <row r="7" spans="1:13">
      <c r="E7" s="3">
        <v>0.7</v>
      </c>
      <c r="M7" s="3">
        <v>1</v>
      </c>
    </row>
    <row r="8" spans="1:13" ht="14.4" customHeight="1">
      <c r="A8" s="4" t="s">
        <v>11</v>
      </c>
      <c r="B8" s="4" t="s">
        <v>12</v>
      </c>
      <c r="C8" s="4"/>
      <c r="D8" s="4"/>
      <c r="E8" s="5" t="s">
        <v>13</v>
      </c>
      <c r="F8" s="6"/>
      <c r="G8" s="6"/>
      <c r="H8" s="7"/>
      <c r="I8" s="5" t="s">
        <v>14</v>
      </c>
      <c r="J8" s="6"/>
      <c r="K8" s="6"/>
      <c r="L8" s="7"/>
      <c r="M8" s="8" t="s">
        <v>15</v>
      </c>
    </row>
    <row r="9" spans="1:13" s="11" customFormat="1" ht="28.8">
      <c r="A9" s="4"/>
      <c r="B9" s="4"/>
      <c r="C9" s="4"/>
      <c r="D9" s="4"/>
      <c r="E9" s="9" t="s">
        <v>16</v>
      </c>
      <c r="F9" s="9" t="s">
        <v>17</v>
      </c>
      <c r="G9" s="9" t="s">
        <v>18</v>
      </c>
      <c r="H9" s="9" t="s">
        <v>19</v>
      </c>
      <c r="I9" s="9" t="s">
        <v>20</v>
      </c>
      <c r="J9" s="9" t="s">
        <v>21</v>
      </c>
      <c r="K9" s="9" t="s">
        <v>22</v>
      </c>
      <c r="L9" s="9" t="s">
        <v>19</v>
      </c>
      <c r="M9" s="10"/>
    </row>
    <row r="10" spans="1:13" ht="15.6">
      <c r="A10" s="12">
        <v>1</v>
      </c>
      <c r="B10" s="29" t="s">
        <v>27</v>
      </c>
      <c r="C10" s="30"/>
      <c r="D10" s="31"/>
      <c r="E10" s="13">
        <f>($C$6-J11)/I10</f>
        <v>1872</v>
      </c>
      <c r="F10" s="13" t="s">
        <v>33</v>
      </c>
      <c r="G10" s="14">
        <f t="shared" ref="G10" si="0">L10/E10</f>
        <v>5223.958333333333</v>
      </c>
      <c r="H10" s="14">
        <f t="shared" ref="H10" si="1">G10*E10</f>
        <v>9779250</v>
      </c>
      <c r="I10" s="15">
        <f>5/60</f>
        <v>8.3333333333333329E-2</v>
      </c>
      <c r="J10" s="15">
        <f>I10*E10</f>
        <v>156</v>
      </c>
      <c r="K10" s="14">
        <f>$I$6</f>
        <v>62687.5</v>
      </c>
      <c r="L10" s="14">
        <f>K10*J10</f>
        <v>9779250</v>
      </c>
      <c r="M10" s="16">
        <f>E10*$M$7/$E$7</f>
        <v>2674.2857142857147</v>
      </c>
    </row>
    <row r="11" spans="1:13">
      <c r="A11" s="17"/>
      <c r="B11" s="18" t="s">
        <v>23</v>
      </c>
      <c r="C11" s="19"/>
      <c r="D11" s="20"/>
      <c r="E11" s="17">
        <f>$C$5</f>
        <v>26</v>
      </c>
      <c r="F11" s="17" t="s">
        <v>24</v>
      </c>
      <c r="G11" s="21">
        <f>L11/E11</f>
        <v>125375</v>
      </c>
      <c r="H11" s="21">
        <f>G11*E11</f>
        <v>3259750</v>
      </c>
      <c r="I11" s="22">
        <v>2</v>
      </c>
      <c r="J11" s="22">
        <f>I11*E11</f>
        <v>52</v>
      </c>
      <c r="K11" s="21">
        <f>$I$6</f>
        <v>62687.5</v>
      </c>
      <c r="L11" s="21">
        <f>K11*J11</f>
        <v>3259750</v>
      </c>
      <c r="M11" s="17"/>
    </row>
    <row r="12" spans="1:13">
      <c r="A12" s="17"/>
      <c r="B12" s="23" t="s">
        <v>25</v>
      </c>
      <c r="C12" s="24"/>
      <c r="D12" s="25"/>
      <c r="E12" s="17"/>
      <c r="F12" s="17"/>
      <c r="G12" s="17"/>
      <c r="H12" s="21">
        <f>SUM(H10:H11)</f>
        <v>13039000</v>
      </c>
      <c r="I12" s="17"/>
      <c r="J12" s="22">
        <f>SUM(J10:J11)</f>
        <v>208</v>
      </c>
      <c r="K12" s="17"/>
      <c r="L12" s="21">
        <f>SUM(L10:L11)</f>
        <v>13039000</v>
      </c>
      <c r="M12" s="17"/>
    </row>
    <row r="13" spans="1:13">
      <c r="B13" s="26" t="s">
        <v>26</v>
      </c>
      <c r="C13" s="26"/>
      <c r="D13" s="26"/>
      <c r="J13" s="27">
        <f>$C$6-J12</f>
        <v>0</v>
      </c>
      <c r="L13" s="2">
        <f>I5-L12</f>
        <v>0</v>
      </c>
    </row>
    <row r="14" spans="1:13">
      <c r="J14">
        <f>J13/8</f>
        <v>0</v>
      </c>
    </row>
    <row r="16" spans="1:13">
      <c r="A16" s="4" t="s">
        <v>11</v>
      </c>
      <c r="B16" s="4" t="s">
        <v>12</v>
      </c>
      <c r="C16" s="4"/>
      <c r="D16" s="4"/>
      <c r="E16" s="5" t="s">
        <v>13</v>
      </c>
      <c r="F16" s="6"/>
      <c r="G16" s="6"/>
      <c r="H16" s="7"/>
      <c r="I16" s="5" t="s">
        <v>14</v>
      </c>
      <c r="J16" s="6"/>
      <c r="K16" s="6"/>
      <c r="L16" s="7"/>
      <c r="M16" s="8" t="s">
        <v>15</v>
      </c>
    </row>
    <row r="17" spans="1:13" s="11" customFormat="1" ht="28.8">
      <c r="A17" s="4"/>
      <c r="B17" s="4"/>
      <c r="C17" s="4"/>
      <c r="D17" s="4"/>
      <c r="E17" s="9" t="s">
        <v>16</v>
      </c>
      <c r="F17" s="9" t="s">
        <v>17</v>
      </c>
      <c r="G17" s="9" t="s">
        <v>18</v>
      </c>
      <c r="H17" s="9" t="s">
        <v>19</v>
      </c>
      <c r="I17" s="9" t="s">
        <v>20</v>
      </c>
      <c r="J17" s="9" t="s">
        <v>21</v>
      </c>
      <c r="K17" s="9" t="s">
        <v>22</v>
      </c>
      <c r="L17" s="9" t="s">
        <v>19</v>
      </c>
      <c r="M17" s="10"/>
    </row>
    <row r="18" spans="1:13" ht="32.4" customHeight="1">
      <c r="A18" s="12">
        <v>2</v>
      </c>
      <c r="B18" s="29" t="s">
        <v>28</v>
      </c>
      <c r="C18" s="30"/>
      <c r="D18" s="31"/>
      <c r="E18" s="13">
        <f>($C$6-J19)/I18</f>
        <v>624</v>
      </c>
      <c r="F18" s="13" t="s">
        <v>33</v>
      </c>
      <c r="G18" s="14">
        <f t="shared" ref="G18" si="2">L18/E18</f>
        <v>15671.875</v>
      </c>
      <c r="H18" s="14">
        <f t="shared" ref="H18" si="3">G18*E18</f>
        <v>9779250</v>
      </c>
      <c r="I18" s="15">
        <f>15/60</f>
        <v>0.25</v>
      </c>
      <c r="J18" s="15">
        <f>I18*E18</f>
        <v>156</v>
      </c>
      <c r="K18" s="14">
        <f>$I$6</f>
        <v>62687.5</v>
      </c>
      <c r="L18" s="14">
        <f t="shared" ref="L18" si="4">K18*J18</f>
        <v>9779250</v>
      </c>
      <c r="M18" s="16">
        <f t="shared" ref="M18" si="5">E18*$M$7/$E$7</f>
        <v>891.42857142857144</v>
      </c>
    </row>
    <row r="19" spans="1:13">
      <c r="A19" s="17"/>
      <c r="B19" s="18" t="s">
        <v>23</v>
      </c>
      <c r="C19" s="19"/>
      <c r="D19" s="20"/>
      <c r="E19" s="17">
        <f>$C$5</f>
        <v>26</v>
      </c>
      <c r="F19" s="17" t="s">
        <v>24</v>
      </c>
      <c r="G19" s="21">
        <f>L19/E19</f>
        <v>125375</v>
      </c>
      <c r="H19" s="21">
        <f>G19*E19</f>
        <v>3259750</v>
      </c>
      <c r="I19" s="22">
        <v>2</v>
      </c>
      <c r="J19" s="22">
        <f>I19*E19</f>
        <v>52</v>
      </c>
      <c r="K19" s="21">
        <f>$I$6</f>
        <v>62687.5</v>
      </c>
      <c r="L19" s="21">
        <f>K19*J19</f>
        <v>3259750</v>
      </c>
      <c r="M19" s="17"/>
    </row>
    <row r="20" spans="1:13">
      <c r="A20" s="17"/>
      <c r="B20" s="23" t="s">
        <v>25</v>
      </c>
      <c r="C20" s="24"/>
      <c r="D20" s="25"/>
      <c r="E20" s="17"/>
      <c r="F20" s="17"/>
      <c r="G20" s="17"/>
      <c r="H20" s="21">
        <f>SUM(H18:H19)</f>
        <v>13039000</v>
      </c>
      <c r="I20" s="17"/>
      <c r="J20" s="22">
        <f>SUM(J18:J19)</f>
        <v>208</v>
      </c>
      <c r="K20" s="17"/>
      <c r="L20" s="21">
        <f>SUM(L18:L19)</f>
        <v>13039000</v>
      </c>
      <c r="M20" s="17"/>
    </row>
    <row r="21" spans="1:13">
      <c r="B21" s="26" t="s">
        <v>26</v>
      </c>
      <c r="C21" s="26"/>
      <c r="D21" s="26"/>
      <c r="J21" s="27">
        <f>$C$6-J20</f>
        <v>0</v>
      </c>
      <c r="L21" s="2"/>
    </row>
    <row r="22" spans="1:13">
      <c r="J22">
        <f>J21/8</f>
        <v>0</v>
      </c>
    </row>
    <row r="24" spans="1:13">
      <c r="A24" s="4" t="s">
        <v>11</v>
      </c>
      <c r="B24" s="4" t="s">
        <v>12</v>
      </c>
      <c r="C24" s="4"/>
      <c r="D24" s="4"/>
      <c r="E24" s="5" t="s">
        <v>13</v>
      </c>
      <c r="F24" s="6"/>
      <c r="G24" s="6"/>
      <c r="H24" s="7"/>
      <c r="I24" s="5" t="s">
        <v>14</v>
      </c>
      <c r="J24" s="6"/>
      <c r="K24" s="6"/>
      <c r="L24" s="7"/>
      <c r="M24" s="8" t="s">
        <v>15</v>
      </c>
    </row>
    <row r="25" spans="1:13" s="11" customFormat="1" ht="28.8">
      <c r="A25" s="4"/>
      <c r="B25" s="4"/>
      <c r="C25" s="4"/>
      <c r="D25" s="4"/>
      <c r="E25" s="9" t="s">
        <v>16</v>
      </c>
      <c r="F25" s="9" t="s">
        <v>17</v>
      </c>
      <c r="G25" s="9" t="s">
        <v>18</v>
      </c>
      <c r="H25" s="9" t="s">
        <v>19</v>
      </c>
      <c r="I25" s="9" t="s">
        <v>20</v>
      </c>
      <c r="J25" s="9" t="s">
        <v>21</v>
      </c>
      <c r="K25" s="9" t="s">
        <v>22</v>
      </c>
      <c r="L25" s="9" t="s">
        <v>19</v>
      </c>
      <c r="M25" s="10"/>
    </row>
    <row r="26" spans="1:13" ht="15.6">
      <c r="A26" s="12">
        <v>3</v>
      </c>
      <c r="B26" s="29" t="s">
        <v>29</v>
      </c>
      <c r="C26" s="30"/>
      <c r="D26" s="31"/>
      <c r="E26" s="13">
        <f>($C$6-J27)/I26</f>
        <v>936</v>
      </c>
      <c r="F26" s="13" t="s">
        <v>33</v>
      </c>
      <c r="G26" s="14">
        <f t="shared" ref="G26" si="6">L26/E26</f>
        <v>10447.916666666666</v>
      </c>
      <c r="H26" s="14">
        <f t="shared" ref="H26" si="7">G26*E26</f>
        <v>9779250</v>
      </c>
      <c r="I26" s="15">
        <f>10/60</f>
        <v>0.16666666666666666</v>
      </c>
      <c r="J26" s="15">
        <f>I26*E26</f>
        <v>156</v>
      </c>
      <c r="K26" s="14">
        <f>$I$6</f>
        <v>62687.5</v>
      </c>
      <c r="L26" s="14">
        <f t="shared" ref="L26" si="8">K26*J26</f>
        <v>9779250</v>
      </c>
      <c r="M26" s="16">
        <f t="shared" ref="M26" si="9">E26*$M$7/$E$7</f>
        <v>1337.1428571428573</v>
      </c>
    </row>
    <row r="27" spans="1:13">
      <c r="A27" s="17"/>
      <c r="B27" s="18" t="s">
        <v>23</v>
      </c>
      <c r="C27" s="19"/>
      <c r="D27" s="20"/>
      <c r="E27" s="17">
        <f>$C$5</f>
        <v>26</v>
      </c>
      <c r="F27" s="17" t="s">
        <v>24</v>
      </c>
      <c r="G27" s="21">
        <f>L27/E27</f>
        <v>125375</v>
      </c>
      <c r="H27" s="21">
        <f>G27*E27</f>
        <v>3259750</v>
      </c>
      <c r="I27" s="22">
        <v>2</v>
      </c>
      <c r="J27" s="22">
        <f>I27*E27</f>
        <v>52</v>
      </c>
      <c r="K27" s="21">
        <f>$I$6</f>
        <v>62687.5</v>
      </c>
      <c r="L27" s="21">
        <f>K27*J27</f>
        <v>3259750</v>
      </c>
      <c r="M27" s="17"/>
    </row>
    <row r="28" spans="1:13">
      <c r="A28" s="17"/>
      <c r="B28" s="23" t="s">
        <v>25</v>
      </c>
      <c r="C28" s="24"/>
      <c r="D28" s="25"/>
      <c r="E28" s="17"/>
      <c r="F28" s="17"/>
      <c r="G28" s="17"/>
      <c r="H28" s="21">
        <f>SUM(H26:H27)</f>
        <v>13039000</v>
      </c>
      <c r="I28" s="17"/>
      <c r="J28" s="22">
        <f>SUM(J26:J27)</f>
        <v>208</v>
      </c>
      <c r="K28" s="17"/>
      <c r="L28" s="21">
        <f>SUM(L26:L27)</f>
        <v>13039000</v>
      </c>
      <c r="M28" s="17"/>
    </row>
    <row r="29" spans="1:13">
      <c r="B29" s="26" t="s">
        <v>26</v>
      </c>
      <c r="C29" s="26"/>
      <c r="D29" s="26"/>
      <c r="J29" s="27">
        <f>$C$6-J28</f>
        <v>0</v>
      </c>
      <c r="L29" s="2"/>
    </row>
    <row r="30" spans="1:13">
      <c r="J30">
        <f>J29/8</f>
        <v>0</v>
      </c>
    </row>
    <row r="32" spans="1:13">
      <c r="A32" s="4" t="s">
        <v>11</v>
      </c>
      <c r="B32" s="4" t="s">
        <v>12</v>
      </c>
      <c r="C32" s="4"/>
      <c r="D32" s="4"/>
      <c r="E32" s="5" t="s">
        <v>13</v>
      </c>
      <c r="F32" s="6"/>
      <c r="G32" s="6"/>
      <c r="H32" s="7"/>
      <c r="I32" s="5" t="s">
        <v>14</v>
      </c>
      <c r="J32" s="6"/>
      <c r="K32" s="6"/>
      <c r="L32" s="7"/>
      <c r="M32" s="8" t="s">
        <v>15</v>
      </c>
    </row>
    <row r="33" spans="1:13" s="11" customFormat="1" ht="28.8">
      <c r="A33" s="4"/>
      <c r="B33" s="4"/>
      <c r="C33" s="4"/>
      <c r="D33" s="4"/>
      <c r="E33" s="9" t="s">
        <v>16</v>
      </c>
      <c r="F33" s="9" t="s">
        <v>17</v>
      </c>
      <c r="G33" s="9" t="s">
        <v>18</v>
      </c>
      <c r="H33" s="9" t="s">
        <v>19</v>
      </c>
      <c r="I33" s="9" t="s">
        <v>20</v>
      </c>
      <c r="J33" s="9" t="s">
        <v>21</v>
      </c>
      <c r="K33" s="9" t="s">
        <v>22</v>
      </c>
      <c r="L33" s="9" t="s">
        <v>19</v>
      </c>
      <c r="M33" s="10"/>
    </row>
    <row r="34" spans="1:13" ht="30.6" customHeight="1">
      <c r="A34" s="12">
        <v>4</v>
      </c>
      <c r="B34" s="29" t="s">
        <v>30</v>
      </c>
      <c r="C34" s="30"/>
      <c r="D34" s="31"/>
      <c r="E34" s="13">
        <f>($C$6-J35)/I34</f>
        <v>936</v>
      </c>
      <c r="F34" s="13" t="s">
        <v>33</v>
      </c>
      <c r="G34" s="14">
        <f t="shared" ref="G34" si="10">L34/E34</f>
        <v>10447.916666666666</v>
      </c>
      <c r="H34" s="14">
        <f t="shared" ref="H34" si="11">G34*E34</f>
        <v>9779250</v>
      </c>
      <c r="I34" s="15">
        <f>10/60</f>
        <v>0.16666666666666666</v>
      </c>
      <c r="J34" s="15">
        <f t="shared" ref="J34" si="12">I34*E34</f>
        <v>156</v>
      </c>
      <c r="K34" s="14">
        <f t="shared" ref="K34" si="13">$I$6</f>
        <v>62687.5</v>
      </c>
      <c r="L34" s="14">
        <f t="shared" ref="L34" si="14">K34*J34</f>
        <v>9779250</v>
      </c>
      <c r="M34" s="16">
        <f t="shared" ref="M34" si="15">E34*$M$7/$E$7</f>
        <v>1337.1428571428573</v>
      </c>
    </row>
    <row r="35" spans="1:13">
      <c r="A35" s="17"/>
      <c r="B35" s="18" t="s">
        <v>23</v>
      </c>
      <c r="C35" s="19"/>
      <c r="D35" s="20"/>
      <c r="E35" s="17">
        <f>$C$5</f>
        <v>26</v>
      </c>
      <c r="F35" s="17" t="s">
        <v>24</v>
      </c>
      <c r="G35" s="21">
        <f>L35/E35</f>
        <v>125375</v>
      </c>
      <c r="H35" s="21">
        <f>G35*E35</f>
        <v>3259750</v>
      </c>
      <c r="I35" s="22">
        <v>2</v>
      </c>
      <c r="J35" s="22">
        <f>I35*E35</f>
        <v>52</v>
      </c>
      <c r="K35" s="21">
        <f>$I$6</f>
        <v>62687.5</v>
      </c>
      <c r="L35" s="21">
        <f>K35*J35</f>
        <v>3259750</v>
      </c>
      <c r="M35" s="17"/>
    </row>
    <row r="36" spans="1:13">
      <c r="A36" s="17"/>
      <c r="B36" s="23" t="s">
        <v>25</v>
      </c>
      <c r="C36" s="24"/>
      <c r="D36" s="25"/>
      <c r="E36" s="17"/>
      <c r="F36" s="17"/>
      <c r="G36" s="17"/>
      <c r="H36" s="21">
        <f>SUM(H34:H35)</f>
        <v>13039000</v>
      </c>
      <c r="I36" s="17"/>
      <c r="J36" s="22">
        <f>SUM(J34:J35)</f>
        <v>208</v>
      </c>
      <c r="K36" s="17"/>
      <c r="L36" s="21">
        <f>SUM(L34:L35)</f>
        <v>13039000</v>
      </c>
      <c r="M36" s="17"/>
    </row>
    <row r="37" spans="1:13">
      <c r="B37" s="26" t="s">
        <v>26</v>
      </c>
      <c r="C37" s="26"/>
      <c r="D37" s="26"/>
      <c r="J37" s="27">
        <f>$C$6-J36</f>
        <v>0</v>
      </c>
      <c r="L37" s="2"/>
    </row>
    <row r="38" spans="1:13">
      <c r="J38">
        <f>J37/8</f>
        <v>0</v>
      </c>
    </row>
    <row r="40" spans="1:13">
      <c r="A40" s="4" t="s">
        <v>11</v>
      </c>
      <c r="B40" s="4" t="s">
        <v>12</v>
      </c>
      <c r="C40" s="4"/>
      <c r="D40" s="4"/>
      <c r="E40" s="5" t="s">
        <v>13</v>
      </c>
      <c r="F40" s="6"/>
      <c r="G40" s="6"/>
      <c r="H40" s="7"/>
      <c r="I40" s="5" t="s">
        <v>14</v>
      </c>
      <c r="J40" s="6"/>
      <c r="K40" s="6"/>
      <c r="L40" s="7"/>
      <c r="M40" s="8" t="s">
        <v>15</v>
      </c>
    </row>
    <row r="41" spans="1:13" s="11" customFormat="1" ht="28.8">
      <c r="A41" s="4"/>
      <c r="B41" s="4"/>
      <c r="C41" s="4"/>
      <c r="D41" s="4"/>
      <c r="E41" s="9" t="s">
        <v>16</v>
      </c>
      <c r="F41" s="9" t="s">
        <v>17</v>
      </c>
      <c r="G41" s="9" t="s">
        <v>18</v>
      </c>
      <c r="H41" s="9" t="s">
        <v>19</v>
      </c>
      <c r="I41" s="9" t="s">
        <v>20</v>
      </c>
      <c r="J41" s="9" t="s">
        <v>21</v>
      </c>
      <c r="K41" s="9" t="s">
        <v>22</v>
      </c>
      <c r="L41" s="9" t="s">
        <v>19</v>
      </c>
      <c r="M41" s="10"/>
    </row>
    <row r="42" spans="1:13" ht="15.6">
      <c r="A42" s="12">
        <v>5</v>
      </c>
      <c r="B42" s="29" t="s">
        <v>31</v>
      </c>
      <c r="C42" s="30"/>
      <c r="D42" s="31"/>
      <c r="E42" s="13">
        <f>($C$6-J43)/I42</f>
        <v>1170</v>
      </c>
      <c r="F42" s="13" t="s">
        <v>33</v>
      </c>
      <c r="G42" s="14">
        <f t="shared" ref="G42" si="16">L42/E42</f>
        <v>8358.3333333333339</v>
      </c>
      <c r="H42" s="14">
        <f t="shared" ref="H42" si="17">G42*E42</f>
        <v>9779250</v>
      </c>
      <c r="I42" s="15">
        <f>8/60</f>
        <v>0.13333333333333333</v>
      </c>
      <c r="J42" s="15">
        <f t="shared" ref="J42" si="18">I42*E42</f>
        <v>156</v>
      </c>
      <c r="K42" s="14">
        <f t="shared" ref="K42" si="19">$I$6</f>
        <v>62687.5</v>
      </c>
      <c r="L42" s="14">
        <f t="shared" ref="L42" si="20">K42*J42</f>
        <v>9779250</v>
      </c>
      <c r="M42" s="16">
        <f t="shared" ref="M42" si="21">E42*$M$7/$E$7</f>
        <v>1671.4285714285716</v>
      </c>
    </row>
    <row r="43" spans="1:13">
      <c r="A43" s="17"/>
      <c r="B43" s="18" t="s">
        <v>23</v>
      </c>
      <c r="C43" s="19"/>
      <c r="D43" s="20"/>
      <c r="E43" s="17">
        <f>$C$5</f>
        <v>26</v>
      </c>
      <c r="F43" s="17" t="s">
        <v>24</v>
      </c>
      <c r="G43" s="21">
        <f>L43/E43</f>
        <v>125375</v>
      </c>
      <c r="H43" s="21">
        <f>G43*E43</f>
        <v>3259750</v>
      </c>
      <c r="I43" s="22">
        <v>2</v>
      </c>
      <c r="J43" s="22">
        <f>I43*E43</f>
        <v>52</v>
      </c>
      <c r="K43" s="21">
        <f>$I$6</f>
        <v>62687.5</v>
      </c>
      <c r="L43" s="21">
        <f>K43*J43</f>
        <v>3259750</v>
      </c>
      <c r="M43" s="17"/>
    </row>
    <row r="44" spans="1:13">
      <c r="A44" s="17"/>
      <c r="B44" s="23" t="s">
        <v>25</v>
      </c>
      <c r="C44" s="24"/>
      <c r="D44" s="25"/>
      <c r="E44" s="17"/>
      <c r="F44" s="17"/>
      <c r="G44" s="17"/>
      <c r="H44" s="21">
        <f>SUM(H42:H43)</f>
        <v>13039000</v>
      </c>
      <c r="I44" s="17"/>
      <c r="J44" s="22">
        <f>SUM(J42:J43)</f>
        <v>208</v>
      </c>
      <c r="K44" s="17"/>
      <c r="L44" s="21">
        <f>SUM(L42:L43)</f>
        <v>13039000</v>
      </c>
      <c r="M44" s="17"/>
    </row>
    <row r="45" spans="1:13">
      <c r="B45" s="26" t="s">
        <v>26</v>
      </c>
      <c r="C45" s="26"/>
      <c r="D45" s="26"/>
      <c r="J45" s="27">
        <f>$C$6-J44</f>
        <v>0</v>
      </c>
      <c r="L45" s="2"/>
    </row>
    <row r="46" spans="1:13">
      <c r="J46">
        <f>J45/8</f>
        <v>0</v>
      </c>
    </row>
    <row r="48" spans="1:13">
      <c r="A48" s="4" t="s">
        <v>11</v>
      </c>
      <c r="B48" s="4" t="s">
        <v>12</v>
      </c>
      <c r="C48" s="4"/>
      <c r="D48" s="4"/>
      <c r="E48" s="5" t="s">
        <v>13</v>
      </c>
      <c r="F48" s="6"/>
      <c r="G48" s="6"/>
      <c r="H48" s="7"/>
      <c r="I48" s="5" t="s">
        <v>14</v>
      </c>
      <c r="J48" s="6"/>
      <c r="K48" s="6"/>
      <c r="L48" s="7"/>
      <c r="M48" s="8" t="s">
        <v>15</v>
      </c>
    </row>
    <row r="49" spans="1:13" s="11" customFormat="1" ht="28.8">
      <c r="A49" s="4"/>
      <c r="B49" s="4"/>
      <c r="C49" s="4"/>
      <c r="D49" s="4"/>
      <c r="E49" s="9" t="s">
        <v>16</v>
      </c>
      <c r="F49" s="9" t="s">
        <v>17</v>
      </c>
      <c r="G49" s="9" t="s">
        <v>18</v>
      </c>
      <c r="H49" s="9" t="s">
        <v>19</v>
      </c>
      <c r="I49" s="9" t="s">
        <v>20</v>
      </c>
      <c r="J49" s="9" t="s">
        <v>21</v>
      </c>
      <c r="K49" s="9" t="s">
        <v>22</v>
      </c>
      <c r="L49" s="9" t="s">
        <v>19</v>
      </c>
      <c r="M49" s="10"/>
    </row>
    <row r="50" spans="1:13" ht="31.2" customHeight="1">
      <c r="A50" s="12">
        <v>6</v>
      </c>
      <c r="B50" s="29" t="s">
        <v>32</v>
      </c>
      <c r="C50" s="30"/>
      <c r="D50" s="31"/>
      <c r="E50" s="13">
        <f>($C$6-J51)/I50</f>
        <v>1337.1428571428571</v>
      </c>
      <c r="F50" s="13" t="s">
        <v>33</v>
      </c>
      <c r="G50" s="14">
        <f t="shared" ref="G50" si="22">L50/E50</f>
        <v>7313.541666666667</v>
      </c>
      <c r="H50" s="14">
        <f t="shared" ref="H50" si="23">G50*E50</f>
        <v>9779250</v>
      </c>
      <c r="I50" s="15">
        <f>7/60</f>
        <v>0.11666666666666667</v>
      </c>
      <c r="J50" s="15">
        <f t="shared" ref="J50" si="24">I50*E50</f>
        <v>156</v>
      </c>
      <c r="K50" s="14">
        <f t="shared" ref="K50" si="25">$I$6</f>
        <v>62687.5</v>
      </c>
      <c r="L50" s="14">
        <f t="shared" ref="L50" si="26">K50*J50</f>
        <v>9779250</v>
      </c>
      <c r="M50" s="16">
        <f t="shared" ref="M50" si="27">E50*$M$7/$E$7</f>
        <v>1910.2040816326532</v>
      </c>
    </row>
    <row r="51" spans="1:13">
      <c r="A51" s="17"/>
      <c r="B51" s="18" t="s">
        <v>23</v>
      </c>
      <c r="C51" s="19"/>
      <c r="D51" s="20"/>
      <c r="E51" s="17">
        <f>$C$5</f>
        <v>26</v>
      </c>
      <c r="F51" s="17" t="s">
        <v>24</v>
      </c>
      <c r="G51" s="21">
        <f>L51/E51</f>
        <v>125375</v>
      </c>
      <c r="H51" s="21">
        <f>G51*E51</f>
        <v>3259750</v>
      </c>
      <c r="I51" s="22">
        <v>2</v>
      </c>
      <c r="J51" s="22">
        <f>I51*E51</f>
        <v>52</v>
      </c>
      <c r="K51" s="21">
        <f>$I$6</f>
        <v>62687.5</v>
      </c>
      <c r="L51" s="21">
        <f>K51*J51</f>
        <v>3259750</v>
      </c>
      <c r="M51" s="17"/>
    </row>
    <row r="52" spans="1:13">
      <c r="A52" s="17"/>
      <c r="B52" s="23" t="s">
        <v>25</v>
      </c>
      <c r="C52" s="24"/>
      <c r="D52" s="25"/>
      <c r="E52" s="17"/>
      <c r="F52" s="17"/>
      <c r="G52" s="17"/>
      <c r="H52" s="21">
        <f>SUM(H50:H51)</f>
        <v>13039000</v>
      </c>
      <c r="I52" s="17"/>
      <c r="J52" s="22">
        <f>SUM(J50:J51)</f>
        <v>208</v>
      </c>
      <c r="K52" s="17"/>
      <c r="L52" s="21">
        <f>SUM(L50:L51)</f>
        <v>13039000</v>
      </c>
      <c r="M52" s="17"/>
    </row>
    <row r="53" spans="1:13">
      <c r="B53" s="26" t="s">
        <v>26</v>
      </c>
      <c r="C53" s="26"/>
      <c r="D53" s="26"/>
      <c r="J53" s="27">
        <f>$C$6-J52</f>
        <v>0</v>
      </c>
      <c r="L53" s="2"/>
    </row>
    <row r="54" spans="1:13">
      <c r="J54">
        <f>J53/8</f>
        <v>0</v>
      </c>
    </row>
  </sheetData>
  <mergeCells count="55">
    <mergeCell ref="B51:D51"/>
    <mergeCell ref="B52:D52"/>
    <mergeCell ref="B53:D53"/>
    <mergeCell ref="B50:D50"/>
    <mergeCell ref="A48:A49"/>
    <mergeCell ref="B48:D49"/>
    <mergeCell ref="E48:H48"/>
    <mergeCell ref="I48:L48"/>
    <mergeCell ref="M48:M49"/>
    <mergeCell ref="B43:D43"/>
    <mergeCell ref="B44:D44"/>
    <mergeCell ref="B45:D45"/>
    <mergeCell ref="M40:M41"/>
    <mergeCell ref="B42:D42"/>
    <mergeCell ref="B36:D36"/>
    <mergeCell ref="B37:D37"/>
    <mergeCell ref="A40:A41"/>
    <mergeCell ref="B40:D41"/>
    <mergeCell ref="E40:H40"/>
    <mergeCell ref="I40:L40"/>
    <mergeCell ref="B34:D34"/>
    <mergeCell ref="B35:D35"/>
    <mergeCell ref="E32:H32"/>
    <mergeCell ref="I32:L32"/>
    <mergeCell ref="M32:M33"/>
    <mergeCell ref="B27:D27"/>
    <mergeCell ref="B28:D28"/>
    <mergeCell ref="B29:D29"/>
    <mergeCell ref="A32:A33"/>
    <mergeCell ref="B32:D33"/>
    <mergeCell ref="B26:D26"/>
    <mergeCell ref="A24:A25"/>
    <mergeCell ref="B24:D25"/>
    <mergeCell ref="E24:H24"/>
    <mergeCell ref="I24:L24"/>
    <mergeCell ref="M24:M25"/>
    <mergeCell ref="B19:D19"/>
    <mergeCell ref="B20:D20"/>
    <mergeCell ref="B21:D21"/>
    <mergeCell ref="M16:M17"/>
    <mergeCell ref="B18:D18"/>
    <mergeCell ref="B12:D12"/>
    <mergeCell ref="B13:D13"/>
    <mergeCell ref="A16:A17"/>
    <mergeCell ref="B16:D17"/>
    <mergeCell ref="E16:H16"/>
    <mergeCell ref="I16:L16"/>
    <mergeCell ref="B11:D11"/>
    <mergeCell ref="B10:D10"/>
    <mergeCell ref="A1:M1"/>
    <mergeCell ref="A8:A9"/>
    <mergeCell ref="B8:D9"/>
    <mergeCell ref="E8:H8"/>
    <mergeCell ref="I8:L8"/>
    <mergeCell ref="M8:M9"/>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FFFF00"/>
  </sheetPr>
  <dimension ref="A1:S12"/>
  <sheetViews>
    <sheetView workbookViewId="0">
      <selection activeCell="R6" sqref="R6"/>
    </sheetView>
  </sheetViews>
  <sheetFormatPr defaultRowHeight="14.4"/>
  <cols>
    <col min="1" max="16384" width="8.88671875" style="44"/>
  </cols>
  <sheetData>
    <row r="1" spans="1:19" s="38" customFormat="1" ht="16.5" customHeight="1">
      <c r="A1" s="32"/>
      <c r="B1" s="33"/>
      <c r="C1" s="34" t="s">
        <v>34</v>
      </c>
      <c r="D1" s="34"/>
      <c r="E1" s="34"/>
      <c r="F1" s="34"/>
      <c r="G1" s="34"/>
      <c r="H1" s="34"/>
      <c r="I1" s="34"/>
      <c r="J1" s="34"/>
      <c r="K1" s="34"/>
      <c r="L1" s="34"/>
      <c r="M1" s="34"/>
      <c r="N1" s="34"/>
      <c r="O1" s="34"/>
      <c r="P1" s="35" t="s">
        <v>35</v>
      </c>
      <c r="Q1" s="36"/>
      <c r="R1" s="36"/>
      <c r="S1" s="37"/>
    </row>
    <row r="2" spans="1:19" s="38" customFormat="1" ht="16.5" customHeight="1">
      <c r="A2" s="39"/>
      <c r="B2" s="40"/>
      <c r="C2" s="34"/>
      <c r="D2" s="34"/>
      <c r="E2" s="34"/>
      <c r="F2" s="34"/>
      <c r="G2" s="34"/>
      <c r="H2" s="34"/>
      <c r="I2" s="34"/>
      <c r="J2" s="34"/>
      <c r="K2" s="34"/>
      <c r="L2" s="34"/>
      <c r="M2" s="34"/>
      <c r="N2" s="34"/>
      <c r="O2" s="34"/>
      <c r="P2" s="35" t="s">
        <v>36</v>
      </c>
      <c r="Q2" s="36"/>
      <c r="R2" s="36"/>
      <c r="S2" s="37"/>
    </row>
    <row r="3" spans="1:19" s="38" customFormat="1" ht="16.5" customHeight="1">
      <c r="A3" s="39"/>
      <c r="B3" s="40"/>
      <c r="C3" s="34"/>
      <c r="D3" s="34"/>
      <c r="E3" s="34"/>
      <c r="F3" s="34"/>
      <c r="G3" s="34"/>
      <c r="H3" s="34"/>
      <c r="I3" s="34"/>
      <c r="J3" s="34"/>
      <c r="K3" s="34"/>
      <c r="L3" s="34"/>
      <c r="M3" s="34"/>
      <c r="N3" s="34"/>
      <c r="O3" s="34"/>
      <c r="P3" s="35" t="s">
        <v>37</v>
      </c>
      <c r="Q3" s="36"/>
      <c r="R3" s="36"/>
      <c r="S3" s="37"/>
    </row>
    <row r="4" spans="1:19" s="38" customFormat="1">
      <c r="A4" s="41"/>
      <c r="B4" s="42"/>
      <c r="C4" s="34"/>
      <c r="D4" s="34"/>
      <c r="E4" s="34"/>
      <c r="F4" s="34"/>
      <c r="G4" s="34"/>
      <c r="H4" s="34"/>
      <c r="I4" s="34"/>
      <c r="J4" s="34"/>
      <c r="K4" s="34"/>
      <c r="L4" s="34"/>
      <c r="M4" s="34"/>
      <c r="N4" s="34"/>
      <c r="O4" s="34"/>
      <c r="P4" s="35" t="s">
        <v>38</v>
      </c>
      <c r="Q4" s="36"/>
      <c r="R4" s="36"/>
      <c r="S4" s="37"/>
    </row>
    <row r="5" spans="1:19">
      <c r="A5" s="43" t="s">
        <v>39</v>
      </c>
      <c r="B5" s="43"/>
      <c r="C5" s="43"/>
      <c r="D5" s="43"/>
      <c r="E5" s="43"/>
      <c r="F5" s="43"/>
      <c r="G5" s="43"/>
      <c r="H5" s="43"/>
      <c r="I5" s="43"/>
      <c r="J5" s="43"/>
      <c r="K5" s="43"/>
      <c r="L5" s="43"/>
      <c r="M5" s="43"/>
      <c r="N5" s="43"/>
      <c r="O5" s="43"/>
      <c r="P5" s="43"/>
      <c r="Q5" s="43"/>
      <c r="R5" s="43"/>
      <c r="S5" s="43"/>
    </row>
    <row r="6" spans="1:19">
      <c r="R6" s="132" t="s">
        <v>148</v>
      </c>
    </row>
    <row r="7" spans="1:19">
      <c r="B7" s="28" t="s">
        <v>146</v>
      </c>
    </row>
    <row r="8" spans="1:19">
      <c r="B8" s="44" t="s">
        <v>40</v>
      </c>
    </row>
    <row r="9" spans="1:19">
      <c r="C9" s="44" t="s">
        <v>147</v>
      </c>
    </row>
    <row r="10" spans="1:19">
      <c r="C10" s="45" t="s">
        <v>42</v>
      </c>
    </row>
    <row r="11" spans="1:19">
      <c r="C11" s="44" t="s">
        <v>43</v>
      </c>
    </row>
    <row r="12" spans="1:19">
      <c r="C12" s="44" t="s">
        <v>44</v>
      </c>
    </row>
  </sheetData>
  <mergeCells count="3">
    <mergeCell ref="A1:B4"/>
    <mergeCell ref="C1:O4"/>
    <mergeCell ref="A5:S5"/>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dimension ref="A1:CD17"/>
  <sheetViews>
    <sheetView zoomScale="80" zoomScaleNormal="80" workbookViewId="0">
      <pane xSplit="4" ySplit="6" topLeftCell="E7" activePane="bottomRight" state="frozen"/>
      <selection activeCell="A2" sqref="A2"/>
      <selection pane="topRight" activeCell="E2" sqref="E2"/>
      <selection pane="bottomLeft" activeCell="A5" sqref="A5"/>
      <selection pane="bottomRight" activeCell="E23" sqref="E23"/>
    </sheetView>
  </sheetViews>
  <sheetFormatPr defaultColWidth="22.88671875" defaultRowHeight="13.8" outlineLevelCol="1"/>
  <cols>
    <col min="1" max="1" width="4.88671875" style="119" bestFit="1" customWidth="1"/>
    <col min="2" max="2" width="6.88671875" style="48" bestFit="1" customWidth="1"/>
    <col min="3" max="3" width="13.109375" style="48" customWidth="1"/>
    <col min="4" max="4" width="16.6640625" style="48" customWidth="1"/>
    <col min="5" max="5" width="13.88671875" style="48" customWidth="1"/>
    <col min="6" max="6" width="17" style="48" customWidth="1"/>
    <col min="7" max="7" width="5.21875" style="48" customWidth="1"/>
    <col min="8" max="8" width="13" style="120" hidden="1" customWidth="1" outlineLevel="1"/>
    <col min="9" max="9" width="13" style="121" hidden="1" customWidth="1" outlineLevel="1"/>
    <col min="10" max="10" width="10.88671875" style="121" hidden="1" customWidth="1" outlineLevel="1"/>
    <col min="11" max="23" width="13" style="121" hidden="1" customWidth="1" outlineLevel="1"/>
    <col min="24" max="24" width="13" style="120" customWidth="1" collapsed="1"/>
    <col min="25" max="25" width="6" style="120" customWidth="1"/>
    <col min="26" max="26" width="6.21875" style="122" customWidth="1"/>
    <col min="27" max="27" width="8.77734375" style="120" customWidth="1"/>
    <col min="28" max="28" width="7.44140625" style="120" customWidth="1"/>
    <col min="29" max="29" width="6" style="120" customWidth="1"/>
    <col min="30" max="30" width="8.6640625" style="123" customWidth="1"/>
    <col min="31" max="31" width="6.6640625" style="120" customWidth="1"/>
    <col min="32" max="32" width="13" style="120" customWidth="1"/>
    <col min="33" max="33" width="13" style="121" customWidth="1"/>
    <col min="34" max="34" width="10.21875" style="121" customWidth="1"/>
    <col min="35" max="35" width="10.6640625" style="121" customWidth="1"/>
    <col min="36" max="43" width="13" style="121" customWidth="1"/>
    <col min="44" max="48" width="13" style="119" customWidth="1"/>
    <col min="49" max="50" width="13" style="120" customWidth="1"/>
    <col min="51" max="51" width="10.21875" style="120" customWidth="1"/>
    <col min="52" max="52" width="9" style="120" customWidth="1"/>
    <col min="53" max="53" width="10.77734375" style="120" customWidth="1"/>
    <col min="54" max="59" width="13" style="120" hidden="1" customWidth="1" outlineLevel="1"/>
    <col min="60" max="60" width="13" style="120" customWidth="1" collapsed="1"/>
    <col min="61" max="70" width="13" style="120" hidden="1" customWidth="1" outlineLevel="1"/>
    <col min="71" max="71" width="13" style="120" customWidth="1" collapsed="1"/>
    <col min="72" max="82" width="13" style="120" customWidth="1"/>
    <col min="83" max="16384" width="22.88671875" style="48"/>
  </cols>
  <sheetData>
    <row r="1" spans="1:82">
      <c r="A1" s="46" t="s">
        <v>45</v>
      </c>
      <c r="B1" s="46"/>
      <c r="C1" s="46"/>
      <c r="D1" s="46"/>
      <c r="E1" s="47" t="s">
        <v>46</v>
      </c>
      <c r="F1" s="47"/>
      <c r="G1" s="47"/>
      <c r="H1" s="47"/>
      <c r="I1" s="47"/>
      <c r="J1" s="47"/>
      <c r="K1" s="47"/>
      <c r="L1" s="47"/>
      <c r="M1" s="47"/>
      <c r="N1" s="47"/>
      <c r="O1" s="47"/>
      <c r="P1" s="47"/>
      <c r="Q1" s="47"/>
      <c r="R1" s="47"/>
      <c r="S1" s="47"/>
      <c r="T1" s="47"/>
      <c r="U1" s="47"/>
      <c r="V1" s="47"/>
      <c r="W1" s="47"/>
      <c r="X1" s="47"/>
      <c r="Y1" s="47"/>
      <c r="Z1" s="47"/>
      <c r="AA1" s="47"/>
      <c r="AB1" s="47"/>
      <c r="AC1" s="47"/>
      <c r="AD1" s="47"/>
      <c r="AE1" s="47"/>
      <c r="AF1" s="47"/>
      <c r="AG1" s="47"/>
      <c r="AH1" s="47"/>
      <c r="AI1" s="47"/>
      <c r="AJ1" s="47"/>
      <c r="AK1" s="47"/>
      <c r="AL1" s="47"/>
      <c r="AM1" s="47"/>
      <c r="AN1" s="47"/>
      <c r="AO1" s="47"/>
      <c r="AP1" s="47"/>
      <c r="AQ1" s="47"/>
      <c r="AR1" s="47"/>
      <c r="AS1" s="47"/>
      <c r="AT1" s="47"/>
      <c r="AU1" s="47"/>
      <c r="AV1" s="47"/>
      <c r="AW1" s="47"/>
      <c r="AX1" s="47"/>
      <c r="AY1" s="47"/>
      <c r="AZ1" s="47"/>
      <c r="BA1" s="47"/>
      <c r="BB1" s="47"/>
      <c r="BC1" s="47"/>
      <c r="BD1" s="47"/>
      <c r="BE1" s="47"/>
      <c r="BF1" s="47"/>
      <c r="BG1" s="47"/>
      <c r="BH1" s="47"/>
      <c r="BI1" s="47"/>
      <c r="BJ1" s="47"/>
      <c r="BK1" s="47"/>
      <c r="BL1" s="47"/>
      <c r="BM1" s="47"/>
      <c r="BN1" s="47"/>
      <c r="BO1" s="47"/>
      <c r="BP1" s="47"/>
      <c r="BQ1" s="47"/>
      <c r="BR1" s="47"/>
      <c r="BS1" s="47"/>
      <c r="BT1" s="47"/>
      <c r="BU1" s="47"/>
      <c r="BV1" s="47"/>
      <c r="BW1" s="47"/>
      <c r="BX1" s="47"/>
      <c r="BY1" s="47"/>
      <c r="BZ1" s="47"/>
      <c r="CA1" s="47"/>
      <c r="CB1" s="47"/>
      <c r="CC1" s="47"/>
      <c r="CD1" s="47"/>
    </row>
    <row r="2" spans="1:82" ht="14.4">
      <c r="A2" s="49"/>
      <c r="B2" s="49"/>
      <c r="C2" s="49"/>
      <c r="D2" s="49"/>
      <c r="E2" s="50"/>
      <c r="F2" s="50"/>
      <c r="G2" s="50"/>
      <c r="H2" s="50"/>
      <c r="I2" s="50"/>
      <c r="J2" s="50"/>
      <c r="K2" s="50"/>
      <c r="L2" s="50"/>
      <c r="M2" s="50"/>
      <c r="N2" s="50"/>
      <c r="O2" s="50"/>
      <c r="P2" s="50"/>
      <c r="Q2" s="50"/>
      <c r="R2" s="50"/>
      <c r="S2" s="50"/>
      <c r="T2" s="50"/>
      <c r="U2" s="50"/>
      <c r="V2" s="50"/>
      <c r="W2" s="50"/>
      <c r="X2" s="50"/>
      <c r="Y2" s="50"/>
      <c r="Z2" s="50"/>
      <c r="AA2" s="50"/>
      <c r="AB2" s="50"/>
      <c r="AC2" s="50"/>
      <c r="AD2" s="50"/>
      <c r="AE2" s="50"/>
      <c r="AF2" s="50"/>
      <c r="AG2" s="50"/>
      <c r="AH2" s="50"/>
      <c r="AI2" s="50"/>
      <c r="AJ2" s="50"/>
      <c r="AK2" s="50"/>
      <c r="AL2" s="50"/>
      <c r="AM2" s="50"/>
      <c r="AN2" s="50"/>
      <c r="AO2" s="50"/>
      <c r="AP2" s="50"/>
      <c r="AQ2" s="50"/>
      <c r="AR2" s="50"/>
      <c r="AS2" s="50"/>
      <c r="AT2" s="50"/>
      <c r="AU2" s="50"/>
      <c r="AV2" s="50"/>
      <c r="AW2" s="50"/>
      <c r="AX2" s="50"/>
      <c r="AY2" s="50"/>
      <c r="AZ2" s="50"/>
      <c r="BA2" s="50"/>
      <c r="BB2" s="50"/>
      <c r="BC2" s="50"/>
      <c r="BD2" s="50"/>
      <c r="BE2" s="50"/>
      <c r="BF2" s="50"/>
      <c r="BG2" s="50"/>
      <c r="BH2" s="50"/>
      <c r="BI2" s="50"/>
      <c r="BJ2" s="50"/>
      <c r="BK2" s="50"/>
      <c r="BL2" s="50"/>
      <c r="BM2" s="50"/>
      <c r="BN2" s="50"/>
      <c r="BO2" s="50"/>
      <c r="BP2" s="50"/>
      <c r="BQ2" s="50"/>
      <c r="BR2" s="50"/>
      <c r="BS2" s="50"/>
      <c r="BT2" s="50"/>
      <c r="BU2" s="50"/>
      <c r="BV2" s="50"/>
      <c r="BW2" s="50"/>
      <c r="BX2" s="50"/>
      <c r="BY2" s="50"/>
      <c r="BZ2" s="50"/>
      <c r="CA2" s="50"/>
      <c r="CB2" s="50"/>
      <c r="CC2" s="50"/>
      <c r="CD2" s="50"/>
    </row>
    <row r="3" spans="1:82" ht="30" customHeight="1">
      <c r="A3" s="51" t="s">
        <v>47</v>
      </c>
      <c r="B3" s="51"/>
      <c r="C3" s="51"/>
      <c r="D3" s="51"/>
      <c r="E3" s="51"/>
      <c r="F3" s="51"/>
      <c r="G3" s="51"/>
      <c r="H3" s="51"/>
      <c r="I3" s="51"/>
      <c r="J3" s="51"/>
      <c r="K3" s="51"/>
      <c r="L3" s="51"/>
      <c r="M3" s="51"/>
      <c r="N3" s="51"/>
      <c r="O3" s="51"/>
      <c r="P3" s="51"/>
      <c r="Q3" s="51"/>
      <c r="R3" s="51"/>
      <c r="S3" s="51"/>
      <c r="T3" s="51"/>
      <c r="U3" s="51"/>
      <c r="V3" s="51"/>
      <c r="W3" s="51"/>
      <c r="X3" s="51"/>
      <c r="Y3" s="52" t="s">
        <v>48</v>
      </c>
      <c r="Z3" s="52"/>
      <c r="AA3" s="52"/>
      <c r="AB3" s="52"/>
      <c r="AC3" s="52"/>
      <c r="AD3" s="52"/>
      <c r="AE3" s="52"/>
      <c r="AF3" s="53" t="s">
        <v>49</v>
      </c>
      <c r="AG3" s="54"/>
      <c r="AH3" s="54"/>
      <c r="AI3" s="54"/>
      <c r="AJ3" s="54"/>
      <c r="AK3" s="54"/>
      <c r="AL3" s="54"/>
      <c r="AM3" s="54"/>
      <c r="AN3" s="54"/>
      <c r="AO3" s="54"/>
      <c r="AP3" s="54"/>
      <c r="AQ3" s="54"/>
      <c r="AR3" s="54"/>
      <c r="AS3" s="54"/>
      <c r="AT3" s="54"/>
      <c r="AU3" s="54"/>
      <c r="AV3" s="54"/>
      <c r="AW3" s="54"/>
      <c r="AX3" s="54"/>
      <c r="AY3" s="54"/>
      <c r="AZ3" s="54"/>
      <c r="BA3" s="54"/>
      <c r="BB3" s="54"/>
      <c r="BC3" s="54"/>
      <c r="BD3" s="54"/>
      <c r="BE3" s="54"/>
      <c r="BF3" s="54"/>
      <c r="BG3" s="55"/>
      <c r="BH3" s="56" t="s">
        <v>50</v>
      </c>
      <c r="BI3" s="57" t="s">
        <v>51</v>
      </c>
      <c r="BJ3" s="58"/>
      <c r="BK3" s="58"/>
      <c r="BL3" s="58"/>
      <c r="BM3" s="58"/>
      <c r="BN3" s="58"/>
      <c r="BO3" s="58"/>
      <c r="BP3" s="58"/>
      <c r="BQ3" s="58"/>
      <c r="BR3" s="58"/>
      <c r="BS3" s="58"/>
      <c r="BT3" s="58"/>
      <c r="BU3" s="58"/>
      <c r="BV3" s="58"/>
      <c r="BW3" s="58"/>
      <c r="BX3" s="58"/>
      <c r="BY3" s="58"/>
      <c r="BZ3" s="58"/>
      <c r="CA3" s="58"/>
      <c r="CB3" s="58"/>
      <c r="CC3" s="59"/>
      <c r="CD3" s="60" t="s">
        <v>52</v>
      </c>
    </row>
    <row r="4" spans="1:82" ht="31.5" customHeight="1">
      <c r="A4" s="61" t="s">
        <v>53</v>
      </c>
      <c r="B4" s="61" t="s">
        <v>54</v>
      </c>
      <c r="C4" s="61" t="s">
        <v>55</v>
      </c>
      <c r="D4" s="61" t="s">
        <v>56</v>
      </c>
      <c r="E4" s="61" t="s">
        <v>57</v>
      </c>
      <c r="F4" s="61" t="s">
        <v>1</v>
      </c>
      <c r="G4" s="61" t="s">
        <v>2</v>
      </c>
      <c r="H4" s="62" t="s">
        <v>58</v>
      </c>
      <c r="I4" s="63" t="s">
        <v>59</v>
      </c>
      <c r="J4" s="63"/>
      <c r="K4" s="63"/>
      <c r="L4" s="63"/>
      <c r="M4" s="63"/>
      <c r="N4" s="63"/>
      <c r="O4" s="63"/>
      <c r="P4" s="63"/>
      <c r="Q4" s="63"/>
      <c r="R4" s="63"/>
      <c r="S4" s="63"/>
      <c r="T4" s="63"/>
      <c r="U4" s="63"/>
      <c r="V4" s="63"/>
      <c r="W4" s="63"/>
      <c r="X4" s="63" t="s">
        <v>60</v>
      </c>
      <c r="Y4" s="52" t="s">
        <v>61</v>
      </c>
      <c r="Z4" s="52"/>
      <c r="AA4" s="64" t="s">
        <v>62</v>
      </c>
      <c r="AB4" s="65"/>
      <c r="AC4" s="66"/>
      <c r="AD4" s="67" t="s">
        <v>63</v>
      </c>
      <c r="AE4" s="68" t="s">
        <v>64</v>
      </c>
      <c r="AF4" s="69" t="s">
        <v>58</v>
      </c>
      <c r="AG4" s="53" t="s">
        <v>59</v>
      </c>
      <c r="AH4" s="54"/>
      <c r="AI4" s="54"/>
      <c r="AJ4" s="54"/>
      <c r="AK4" s="54"/>
      <c r="AL4" s="54"/>
      <c r="AM4" s="54"/>
      <c r="AN4" s="54"/>
      <c r="AO4" s="54"/>
      <c r="AP4" s="54"/>
      <c r="AQ4" s="54"/>
      <c r="AR4" s="54"/>
      <c r="AS4" s="54"/>
      <c r="AT4" s="54"/>
      <c r="AU4" s="54"/>
      <c r="AV4" s="54"/>
      <c r="AW4" s="70" t="s">
        <v>65</v>
      </c>
      <c r="AX4" s="71"/>
      <c r="AY4" s="71"/>
      <c r="AZ4" s="71"/>
      <c r="BA4" s="72"/>
      <c r="BB4" s="73"/>
      <c r="BC4" s="73"/>
      <c r="BD4" s="73"/>
      <c r="BE4" s="73"/>
      <c r="BF4" s="73"/>
      <c r="BG4" s="73"/>
      <c r="BH4" s="56"/>
      <c r="BI4" s="57" t="s">
        <v>66</v>
      </c>
      <c r="BJ4" s="58"/>
      <c r="BK4" s="58"/>
      <c r="BL4" s="58"/>
      <c r="BM4" s="59"/>
      <c r="BN4" s="57" t="s">
        <v>67</v>
      </c>
      <c r="BO4" s="58"/>
      <c r="BP4" s="58"/>
      <c r="BQ4" s="58"/>
      <c r="BR4" s="59"/>
      <c r="BS4" s="57" t="s">
        <v>68</v>
      </c>
      <c r="BT4" s="58"/>
      <c r="BU4" s="58"/>
      <c r="BV4" s="58"/>
      <c r="BW4" s="58"/>
      <c r="BX4" s="58"/>
      <c r="BY4" s="58"/>
      <c r="BZ4" s="58"/>
      <c r="CA4" s="58"/>
      <c r="CB4" s="52" t="s">
        <v>69</v>
      </c>
      <c r="CC4" s="52" t="s">
        <v>70</v>
      </c>
      <c r="CD4" s="74"/>
    </row>
    <row r="5" spans="1:82" ht="55.5" customHeight="1">
      <c r="A5" s="75"/>
      <c r="B5" s="75"/>
      <c r="C5" s="75"/>
      <c r="D5" s="75"/>
      <c r="E5" s="75"/>
      <c r="F5" s="75"/>
      <c r="G5" s="75"/>
      <c r="H5" s="76"/>
      <c r="I5" s="62" t="s">
        <v>71</v>
      </c>
      <c r="J5" s="77" t="s">
        <v>72</v>
      </c>
      <c r="K5" s="78"/>
      <c r="L5" s="78"/>
      <c r="M5" s="78"/>
      <c r="N5" s="78"/>
      <c r="O5" s="78"/>
      <c r="P5" s="78"/>
      <c r="Q5" s="78"/>
      <c r="R5" s="78"/>
      <c r="S5" s="78"/>
      <c r="T5" s="78"/>
      <c r="U5" s="78"/>
      <c r="V5" s="78"/>
      <c r="W5" s="79"/>
      <c r="X5" s="63"/>
      <c r="Y5" s="68" t="s">
        <v>73</v>
      </c>
      <c r="Z5" s="80" t="s">
        <v>74</v>
      </c>
      <c r="AA5" s="68" t="s">
        <v>75</v>
      </c>
      <c r="AB5" s="68" t="s">
        <v>76</v>
      </c>
      <c r="AC5" s="81" t="s">
        <v>77</v>
      </c>
      <c r="AD5" s="82"/>
      <c r="AE5" s="83"/>
      <c r="AF5" s="84"/>
      <c r="AG5" s="53" t="s">
        <v>72</v>
      </c>
      <c r="AH5" s="54"/>
      <c r="AI5" s="54"/>
      <c r="AJ5" s="54"/>
      <c r="AK5" s="54"/>
      <c r="AL5" s="54"/>
      <c r="AM5" s="54"/>
      <c r="AN5" s="54"/>
      <c r="AO5" s="54"/>
      <c r="AP5" s="54"/>
      <c r="AQ5" s="54"/>
      <c r="AR5" s="54"/>
      <c r="AS5" s="54"/>
      <c r="AT5" s="54"/>
      <c r="AU5" s="54"/>
      <c r="AV5" s="54"/>
      <c r="AW5" s="70" t="s">
        <v>78</v>
      </c>
      <c r="AX5" s="72"/>
      <c r="AY5" s="85" t="s">
        <v>79</v>
      </c>
      <c r="AZ5" s="86"/>
      <c r="BA5" s="87"/>
      <c r="BB5" s="69" t="s">
        <v>80</v>
      </c>
      <c r="BC5" s="69" t="s">
        <v>81</v>
      </c>
      <c r="BD5" s="69" t="s">
        <v>82</v>
      </c>
      <c r="BE5" s="69" t="s">
        <v>83</v>
      </c>
      <c r="BF5" s="69" t="s">
        <v>84</v>
      </c>
      <c r="BG5" s="69" t="s">
        <v>85</v>
      </c>
      <c r="BH5" s="56"/>
      <c r="BI5" s="88" t="s">
        <v>86</v>
      </c>
      <c r="BJ5" s="89" t="s">
        <v>87</v>
      </c>
      <c r="BK5" s="89" t="s">
        <v>88</v>
      </c>
      <c r="BL5" s="88" t="s">
        <v>89</v>
      </c>
      <c r="BM5" s="88" t="s">
        <v>90</v>
      </c>
      <c r="BN5" s="88" t="s">
        <v>86</v>
      </c>
      <c r="BO5" s="89" t="s">
        <v>87</v>
      </c>
      <c r="BP5" s="89" t="s">
        <v>88</v>
      </c>
      <c r="BQ5" s="88" t="s">
        <v>91</v>
      </c>
      <c r="BR5" s="90" t="s">
        <v>92</v>
      </c>
      <c r="BS5" s="91" t="s">
        <v>93</v>
      </c>
      <c r="BT5" s="91" t="s">
        <v>94</v>
      </c>
      <c r="BU5" s="91" t="s">
        <v>95</v>
      </c>
      <c r="BV5" s="91" t="s">
        <v>96</v>
      </c>
      <c r="BW5" s="91" t="s">
        <v>97</v>
      </c>
      <c r="BX5" s="91" t="s">
        <v>98</v>
      </c>
      <c r="BY5" s="91" t="s">
        <v>99</v>
      </c>
      <c r="BZ5" s="91" t="s">
        <v>100</v>
      </c>
      <c r="CA5" s="92" t="s">
        <v>101</v>
      </c>
      <c r="CB5" s="52"/>
      <c r="CC5" s="52"/>
      <c r="CD5" s="74"/>
    </row>
    <row r="6" spans="1:82" ht="54.75" customHeight="1">
      <c r="A6" s="93"/>
      <c r="B6" s="93"/>
      <c r="C6" s="93"/>
      <c r="D6" s="93"/>
      <c r="E6" s="93"/>
      <c r="F6" s="93"/>
      <c r="G6" s="93"/>
      <c r="H6" s="94"/>
      <c r="I6" s="94"/>
      <c r="J6" s="95" t="s">
        <v>102</v>
      </c>
      <c r="K6" s="95" t="s">
        <v>103</v>
      </c>
      <c r="L6" s="95" t="s">
        <v>104</v>
      </c>
      <c r="M6" s="95" t="s">
        <v>105</v>
      </c>
      <c r="N6" s="95" t="s">
        <v>106</v>
      </c>
      <c r="O6" s="95" t="s">
        <v>107</v>
      </c>
      <c r="P6" s="95" t="s">
        <v>108</v>
      </c>
      <c r="Q6" s="95" t="s">
        <v>109</v>
      </c>
      <c r="R6" s="95" t="s">
        <v>110</v>
      </c>
      <c r="S6" s="95" t="s">
        <v>111</v>
      </c>
      <c r="T6" s="95" t="s">
        <v>112</v>
      </c>
      <c r="U6" s="95" t="s">
        <v>113</v>
      </c>
      <c r="V6" s="95" t="s">
        <v>114</v>
      </c>
      <c r="W6" s="95" t="s">
        <v>115</v>
      </c>
      <c r="X6" s="63"/>
      <c r="Y6" s="96"/>
      <c r="Z6" s="97"/>
      <c r="AA6" s="96"/>
      <c r="AB6" s="96"/>
      <c r="AC6" s="98"/>
      <c r="AD6" s="99"/>
      <c r="AE6" s="96"/>
      <c r="AF6" s="100"/>
      <c r="AG6" s="101" t="s">
        <v>71</v>
      </c>
      <c r="AH6" s="101" t="s">
        <v>102</v>
      </c>
      <c r="AI6" s="101" t="s">
        <v>103</v>
      </c>
      <c r="AJ6" s="101" t="s">
        <v>104</v>
      </c>
      <c r="AK6" s="101" t="s">
        <v>105</v>
      </c>
      <c r="AL6" s="101" t="s">
        <v>106</v>
      </c>
      <c r="AM6" s="102" t="s">
        <v>116</v>
      </c>
      <c r="AN6" s="101" t="s">
        <v>108</v>
      </c>
      <c r="AO6" s="101" t="s">
        <v>109</v>
      </c>
      <c r="AP6" s="101" t="s">
        <v>110</v>
      </c>
      <c r="AQ6" s="101" t="s">
        <v>117</v>
      </c>
      <c r="AR6" s="103" t="s">
        <v>112</v>
      </c>
      <c r="AS6" s="103" t="s">
        <v>113</v>
      </c>
      <c r="AT6" s="103" t="s">
        <v>118</v>
      </c>
      <c r="AU6" s="103" t="s">
        <v>119</v>
      </c>
      <c r="AV6" s="103" t="s">
        <v>115</v>
      </c>
      <c r="AW6" s="104" t="s">
        <v>120</v>
      </c>
      <c r="AX6" s="104" t="s">
        <v>121</v>
      </c>
      <c r="AY6" s="104" t="s">
        <v>122</v>
      </c>
      <c r="AZ6" s="104" t="s">
        <v>123</v>
      </c>
      <c r="BA6" s="104" t="s">
        <v>124</v>
      </c>
      <c r="BB6" s="100"/>
      <c r="BC6" s="100"/>
      <c r="BD6" s="100"/>
      <c r="BE6" s="100"/>
      <c r="BF6" s="100"/>
      <c r="BG6" s="100"/>
      <c r="BH6" s="56"/>
      <c r="BI6" s="105">
        <v>0.08</v>
      </c>
      <c r="BJ6" s="105">
        <v>1.4999999999999999E-2</v>
      </c>
      <c r="BK6" s="105">
        <v>0.01</v>
      </c>
      <c r="BL6" s="105">
        <v>0.01</v>
      </c>
      <c r="BM6" s="105">
        <f>SUM(BI6:BL6)</f>
        <v>0.11499999999999999</v>
      </c>
      <c r="BN6" s="105">
        <v>0.17499999999999999</v>
      </c>
      <c r="BO6" s="105">
        <v>0.03</v>
      </c>
      <c r="BP6" s="105">
        <v>0.01</v>
      </c>
      <c r="BQ6" s="105">
        <v>0.02</v>
      </c>
      <c r="BR6" s="105">
        <f>SUM(BN6:BQ6)</f>
        <v>0.23499999999999999</v>
      </c>
      <c r="BS6" s="106"/>
      <c r="BT6" s="106"/>
      <c r="BU6" s="106"/>
      <c r="BV6" s="106"/>
      <c r="BW6" s="106"/>
      <c r="BX6" s="106"/>
      <c r="BY6" s="106"/>
      <c r="BZ6" s="106"/>
      <c r="CA6" s="107"/>
      <c r="CB6" s="52"/>
      <c r="CC6" s="52"/>
      <c r="CD6" s="108"/>
    </row>
    <row r="7" spans="1:82" s="118" customFormat="1" ht="14.4" customHeight="1">
      <c r="A7" s="109">
        <v>1</v>
      </c>
      <c r="B7" s="110" t="s">
        <v>127</v>
      </c>
      <c r="C7" s="111" t="s">
        <v>134</v>
      </c>
      <c r="D7" s="111" t="s">
        <v>125</v>
      </c>
      <c r="E7" s="111" t="s">
        <v>126</v>
      </c>
      <c r="F7" s="111" t="s">
        <v>137</v>
      </c>
      <c r="G7" s="111">
        <v>1</v>
      </c>
      <c r="H7" s="112">
        <v>5000000</v>
      </c>
      <c r="I7" s="113">
        <v>1000000</v>
      </c>
      <c r="J7" s="113">
        <v>730000</v>
      </c>
      <c r="K7" s="113">
        <f t="shared" ref="K7" si="0">IF(E7="Nhân viên",300000,500000)</f>
        <v>500000</v>
      </c>
      <c r="L7" s="113">
        <v>200000</v>
      </c>
      <c r="M7" s="113"/>
      <c r="N7" s="113"/>
      <c r="O7" s="113">
        <v>1000000</v>
      </c>
      <c r="P7" s="113"/>
      <c r="Q7" s="113">
        <v>400000</v>
      </c>
      <c r="R7" s="113">
        <v>200000</v>
      </c>
      <c r="S7" s="113">
        <f>15000*26</f>
        <v>390000</v>
      </c>
      <c r="T7" s="113">
        <v>200000</v>
      </c>
      <c r="U7" s="113"/>
      <c r="V7" s="113"/>
      <c r="W7" s="113">
        <v>410000</v>
      </c>
      <c r="X7" s="114">
        <f t="shared" ref="X7" si="1">H7+I7+R7+S7+T7+U7+V7</f>
        <v>6790000</v>
      </c>
      <c r="Y7" s="112">
        <f t="shared" ref="Y7" si="2">IF(D7="Phòng Sản xuất",26,22)</f>
        <v>26</v>
      </c>
      <c r="Z7" s="115">
        <v>23</v>
      </c>
      <c r="AA7" s="112"/>
      <c r="AB7" s="112"/>
      <c r="AC7" s="112"/>
      <c r="AD7" s="116">
        <v>1.5</v>
      </c>
      <c r="AE7" s="112">
        <v>1</v>
      </c>
      <c r="AF7" s="112">
        <f t="shared" ref="AF7" si="3">H7/Y7*Z7</f>
        <v>4423076.923076923</v>
      </c>
      <c r="AG7" s="113">
        <f t="shared" ref="AG7" si="4">I7/Y7*Z7</f>
        <v>884615.38461538462</v>
      </c>
      <c r="AH7" s="113">
        <f t="shared" ref="AH7" si="5">J7/Y7*Z7</f>
        <v>645769.23076923075</v>
      </c>
      <c r="AI7" s="113">
        <f t="shared" ref="AI7" si="6">K7/Y7*Z7</f>
        <v>442307.69230769231</v>
      </c>
      <c r="AJ7" s="113">
        <f t="shared" ref="AJ7" si="7">L7/Y7*Z7</f>
        <v>176923.07692307694</v>
      </c>
      <c r="AK7" s="117">
        <v>0</v>
      </c>
      <c r="AL7" s="117">
        <f t="shared" ref="AL7" si="8">N7</f>
        <v>0</v>
      </c>
      <c r="AM7" s="113">
        <f t="shared" ref="AM7" si="9">O7</f>
        <v>1000000</v>
      </c>
      <c r="AN7" s="117">
        <v>0</v>
      </c>
      <c r="AO7" s="113">
        <f t="shared" ref="AO7" si="10">Q7/Y7*Z7</f>
        <v>353846.15384615387</v>
      </c>
      <c r="AP7" s="113">
        <f t="shared" ref="AP7" si="11">R7/Y7*Z7</f>
        <v>176923.07692307694</v>
      </c>
      <c r="AQ7" s="113">
        <f t="shared" ref="AQ7" si="12">K7/Y7*Z7</f>
        <v>442307.69230769231</v>
      </c>
      <c r="AR7" s="113">
        <f t="shared" ref="AR7" si="13">T7/Y7*Z7</f>
        <v>176923.07692307694</v>
      </c>
      <c r="AS7" s="117">
        <f t="shared" ref="AS7" si="14">U7/Y7*Z7</f>
        <v>0</v>
      </c>
      <c r="AT7" s="113">
        <f t="shared" ref="AT7" si="15">(H7+I7+R7+S7+T7+U7+V7)/Y7/8*AE7*8*30%</f>
        <v>78346.153846153844</v>
      </c>
      <c r="AU7" s="113">
        <f t="shared" ref="AU7" si="16">V7/Y7*Z7</f>
        <v>0</v>
      </c>
      <c r="AV7" s="113">
        <f t="shared" ref="AV7" si="17">W7/Y7*Z7</f>
        <v>362692.30769230769</v>
      </c>
      <c r="AW7" s="112"/>
      <c r="AX7" s="112"/>
      <c r="AY7" s="112">
        <v>20</v>
      </c>
      <c r="AZ7" s="112">
        <f>'Dinh muc lao dong'!G10</f>
        <v>5223.958333333333</v>
      </c>
      <c r="BA7" s="112">
        <f>AY7*AZ7</f>
        <v>104479.16666666666</v>
      </c>
      <c r="BB7" s="113">
        <f t="shared" ref="BB7" si="18">(H7+I7+R7+T7+U7+V7)/Y7*AA7</f>
        <v>0</v>
      </c>
      <c r="BC7" s="113">
        <f t="shared" ref="BC7" si="19">(H7+I7+R7+T7+U7+V7)/Y7*AB7</f>
        <v>0</v>
      </c>
      <c r="BD7" s="113">
        <f t="shared" ref="BD7" si="20">(H7+I7+R7+T7+U7+V7)/Y7*AC7</f>
        <v>0</v>
      </c>
      <c r="BE7" s="112"/>
      <c r="BF7" s="112"/>
      <c r="BG7" s="112"/>
      <c r="BH7" s="112">
        <f t="shared" ref="BH7" si="21">AF7+SUM(AG7:AV7)+AX7+BA7+BB7+BC7+BD7+BE7+BF7+BG7</f>
        <v>9268209.935897436</v>
      </c>
      <c r="BI7" s="112">
        <f t="shared" ref="BI7" si="22">X7*$BI$6</f>
        <v>543200</v>
      </c>
      <c r="BJ7" s="112">
        <f t="shared" ref="BJ7" si="23">X7*$BJ$6</f>
        <v>101850</v>
      </c>
      <c r="BK7" s="112">
        <f t="shared" ref="BK7" si="24">X7*$BK$6</f>
        <v>67900</v>
      </c>
      <c r="BL7" s="112">
        <f t="shared" ref="BL7" si="25">X7*$BL$6</f>
        <v>67900</v>
      </c>
      <c r="BM7" s="112">
        <f t="shared" ref="BM7" si="26">SUM(BI7:BL7)</f>
        <v>780850</v>
      </c>
      <c r="BN7" s="112">
        <f t="shared" ref="BN7" si="27">X7*$BN$6</f>
        <v>1188250</v>
      </c>
      <c r="BO7" s="112">
        <f t="shared" ref="BO7" si="28">X7*$BO$6</f>
        <v>203700</v>
      </c>
      <c r="BP7" s="112">
        <f t="shared" ref="BP7" si="29">X7*$BP$6</f>
        <v>67900</v>
      </c>
      <c r="BQ7" s="112">
        <f t="shared" ref="BQ7" si="30">X7*$BQ$6</f>
        <v>135800</v>
      </c>
      <c r="BR7" s="112">
        <f t="shared" ref="BR7" si="31">SUM(BN7:BQ7)</f>
        <v>1595650</v>
      </c>
      <c r="BS7" s="112"/>
      <c r="BT7" s="112">
        <v>11000000</v>
      </c>
      <c r="BU7" s="112">
        <f t="shared" ref="BU7" si="32">BS7*4400000+BT7</f>
        <v>11000000</v>
      </c>
      <c r="BV7" s="112">
        <f t="shared" ref="BV7" si="33">IF(AH7&lt;=730000,AH7,730000)+AJ7+AK7+AN7+AT7+IF(AV7&lt;=50000000/12,AV7,5000000/12)</f>
        <v>1263730.7692307692</v>
      </c>
      <c r="BW7" s="112">
        <f t="shared" ref="BW7" si="34">IF(BH7&gt;BV7,BH7-BV7,0)+(IF(AH7&gt;730000,AH7-730000,0)+AI7+AL7+AO7+AP7+AQ7+AR7+AS7+AU7+IF(AV7&gt;5000000/12,AV7-5000000/12,0)+AX7+BA7)</f>
        <v>9701266.025641026</v>
      </c>
      <c r="BX7" s="112">
        <f t="shared" ref="BX7" si="35">IF(AH7&lt;=730000,AH7,730000)+AJ7+AK7+AN7+AT7+IF(AV7&lt;=50000000/12,AV7,5000000/12)+IF(AM7&lt;=15%*BW7,0,AM7-15%*BW7)</f>
        <v>1263730.7692307692</v>
      </c>
      <c r="BY7" s="112">
        <f t="shared" ref="BY7" si="36">BW7+IF(AM7&lt;=15%*BW7,AM7,15%*BW7)</f>
        <v>10701266.025641026</v>
      </c>
      <c r="BZ7" s="112">
        <f t="shared" ref="BZ7" si="37">IF(BY7&gt;(BU7-SUM(BI7:BK7)),BY7-(BU7-SUM(BI7:BK7)),0)</f>
        <v>414216.02564102598</v>
      </c>
      <c r="CA7" s="112">
        <f t="shared" ref="CA7" si="38">IF(BZ7&lt;=5000000,5%*BZ7,IF(BZ7&lt;=10000000,10%*BZ7-250000,IF(BZ7&lt;=18000000,15%*BZ7-750000,IF(BZ7&lt;=32000000,20%*BZ7-1650000,IF(BZ7&lt;=52000000,25%*BZ7-3250000,IF(BZ7&lt;=80000000,30%*BZ7-5850000,35%*BZ7-9850000))))))</f>
        <v>20710.801282051299</v>
      </c>
      <c r="CB7" s="112"/>
      <c r="CC7" s="112">
        <f t="shared" ref="CC7" si="39">BM7+CA7+CB7</f>
        <v>801560.80128205125</v>
      </c>
      <c r="CD7" s="112">
        <f t="shared" ref="CD7" si="40">BH7-CC7</f>
        <v>8466649.134615384</v>
      </c>
    </row>
    <row r="8" spans="1:82" s="118" customFormat="1">
      <c r="A8" s="109">
        <v>2</v>
      </c>
      <c r="B8" s="110" t="s">
        <v>127</v>
      </c>
      <c r="C8" s="111" t="s">
        <v>135</v>
      </c>
      <c r="D8" s="111" t="s">
        <v>125</v>
      </c>
      <c r="E8" s="111" t="s">
        <v>126</v>
      </c>
      <c r="F8" s="111" t="s">
        <v>138</v>
      </c>
      <c r="G8" s="111">
        <v>1</v>
      </c>
      <c r="H8" s="112">
        <v>5000000</v>
      </c>
      <c r="I8" s="113">
        <v>1000000</v>
      </c>
      <c r="J8" s="113">
        <v>730000</v>
      </c>
      <c r="K8" s="113">
        <f t="shared" ref="K8" si="41">IF(E8="Nhân viên",300000,500000)</f>
        <v>500000</v>
      </c>
      <c r="L8" s="113">
        <v>200000</v>
      </c>
      <c r="M8" s="113"/>
      <c r="N8" s="113"/>
      <c r="O8" s="113">
        <v>1000000</v>
      </c>
      <c r="P8" s="113"/>
      <c r="Q8" s="113">
        <v>400000</v>
      </c>
      <c r="R8" s="113">
        <v>200000</v>
      </c>
      <c r="S8" s="113">
        <f>15000*26</f>
        <v>390000</v>
      </c>
      <c r="T8" s="113">
        <v>200000</v>
      </c>
      <c r="U8" s="113"/>
      <c r="V8" s="113"/>
      <c r="W8" s="113">
        <v>410000</v>
      </c>
      <c r="X8" s="114">
        <f t="shared" ref="X8" si="42">H8+I8+R8+S8+T8+U8+V8</f>
        <v>6790000</v>
      </c>
      <c r="Y8" s="112">
        <f t="shared" ref="Y8" si="43">IF(D8="Phòng Sản xuất",26,22)</f>
        <v>26</v>
      </c>
      <c r="Z8" s="115">
        <v>23</v>
      </c>
      <c r="AA8" s="112"/>
      <c r="AB8" s="112"/>
      <c r="AC8" s="112"/>
      <c r="AD8" s="116">
        <v>1.5</v>
      </c>
      <c r="AE8" s="112">
        <v>1</v>
      </c>
      <c r="AF8" s="112">
        <f t="shared" ref="AF8" si="44">H8/Y8*Z8</f>
        <v>4423076.923076923</v>
      </c>
      <c r="AG8" s="113">
        <f t="shared" ref="AG8" si="45">I8/Y8*Z8</f>
        <v>884615.38461538462</v>
      </c>
      <c r="AH8" s="113">
        <f t="shared" ref="AH8" si="46">J8/Y8*Z8</f>
        <v>645769.23076923075</v>
      </c>
      <c r="AI8" s="113">
        <f t="shared" ref="AI8" si="47">K8/Y8*Z8</f>
        <v>442307.69230769231</v>
      </c>
      <c r="AJ8" s="113">
        <f t="shared" ref="AJ8" si="48">L8/Y8*Z8</f>
        <v>176923.07692307694</v>
      </c>
      <c r="AK8" s="117">
        <v>0</v>
      </c>
      <c r="AL8" s="117">
        <f t="shared" ref="AL8" si="49">N8</f>
        <v>0</v>
      </c>
      <c r="AM8" s="113">
        <f t="shared" ref="AM8" si="50">O8</f>
        <v>1000000</v>
      </c>
      <c r="AN8" s="117">
        <v>0</v>
      </c>
      <c r="AO8" s="113">
        <f t="shared" ref="AO8" si="51">Q8/Y8*Z8</f>
        <v>353846.15384615387</v>
      </c>
      <c r="AP8" s="113">
        <f t="shared" ref="AP8" si="52">R8/Y8*Z8</f>
        <v>176923.07692307694</v>
      </c>
      <c r="AQ8" s="113">
        <f t="shared" ref="AQ8" si="53">K8/Y8*Z8</f>
        <v>442307.69230769231</v>
      </c>
      <c r="AR8" s="113">
        <f t="shared" ref="AR8" si="54">T8/Y8*Z8</f>
        <v>176923.07692307694</v>
      </c>
      <c r="AS8" s="117">
        <f t="shared" ref="AS8" si="55">U8/Y8*Z8</f>
        <v>0</v>
      </c>
      <c r="AT8" s="113">
        <f t="shared" ref="AT8" si="56">(H8+I8+R8+S8+T8+U8+V8)/Y8/8*AE8*8*30%</f>
        <v>78346.153846153844</v>
      </c>
      <c r="AU8" s="113">
        <f t="shared" ref="AU8" si="57">V8/Y8*Z8</f>
        <v>0</v>
      </c>
      <c r="AV8" s="113">
        <f t="shared" ref="AV8" si="58">W8/Y8*Z8</f>
        <v>362692.30769230769</v>
      </c>
      <c r="AW8" s="112"/>
      <c r="AX8" s="112"/>
      <c r="AY8" s="112">
        <v>50</v>
      </c>
      <c r="AZ8" s="112">
        <f>'Dinh muc lao dong'!G18</f>
        <v>15671.875</v>
      </c>
      <c r="BA8" s="112">
        <f>AY8*AZ8</f>
        <v>783593.75</v>
      </c>
      <c r="BB8" s="113">
        <f t="shared" ref="BB8" si="59">(H8+I8+R8+T8+U8+V8)/Y8*AA8</f>
        <v>0</v>
      </c>
      <c r="BC8" s="113">
        <f t="shared" ref="BC8" si="60">(H8+I8+R8+T8+U8+V8)/Y8*AB8</f>
        <v>0</v>
      </c>
      <c r="BD8" s="113">
        <f t="shared" ref="BD8" si="61">(H8+I8+R8+T8+U8+V8)/Y8*AC8</f>
        <v>0</v>
      </c>
      <c r="BE8" s="112"/>
      <c r="BF8" s="112"/>
      <c r="BG8" s="112"/>
      <c r="BH8" s="112">
        <f t="shared" ref="BH8" si="62">AF8+SUM(AG8:AV8)+AX8+BA8+BB8+BC8+BD8+BE8+BF8+BG8</f>
        <v>9947324.5192307699</v>
      </c>
      <c r="BI8" s="112">
        <f t="shared" ref="BI8" si="63">X8*$BI$6</f>
        <v>543200</v>
      </c>
      <c r="BJ8" s="112">
        <f t="shared" ref="BJ8" si="64">X8*$BJ$6</f>
        <v>101850</v>
      </c>
      <c r="BK8" s="112">
        <f t="shared" ref="BK8" si="65">X8*$BK$6</f>
        <v>67900</v>
      </c>
      <c r="BL8" s="112">
        <f t="shared" ref="BL8" si="66">X8*$BL$6</f>
        <v>67900</v>
      </c>
      <c r="BM8" s="112">
        <f t="shared" ref="BM8" si="67">SUM(BI8:BL8)</f>
        <v>780850</v>
      </c>
      <c r="BN8" s="112">
        <f t="shared" ref="BN8" si="68">X8*$BN$6</f>
        <v>1188250</v>
      </c>
      <c r="BO8" s="112">
        <f t="shared" ref="BO8" si="69">X8*$BO$6</f>
        <v>203700</v>
      </c>
      <c r="BP8" s="112">
        <f t="shared" ref="BP8" si="70">X8*$BP$6</f>
        <v>67900</v>
      </c>
      <c r="BQ8" s="112">
        <f t="shared" ref="BQ8" si="71">X8*$BQ$6</f>
        <v>135800</v>
      </c>
      <c r="BR8" s="112">
        <f t="shared" ref="BR8" si="72">SUM(BN8:BQ8)</f>
        <v>1595650</v>
      </c>
      <c r="BS8" s="112"/>
      <c r="BT8" s="112">
        <v>11000000</v>
      </c>
      <c r="BU8" s="112">
        <f t="shared" ref="BU8" si="73">BS8*4400000+BT8</f>
        <v>11000000</v>
      </c>
      <c r="BV8" s="112">
        <f t="shared" ref="BV8" si="74">IF(AH8&lt;=730000,AH8,730000)+AJ8+AK8+AN8+AT8+IF(AV8&lt;=50000000/12,AV8,5000000/12)</f>
        <v>1263730.7692307692</v>
      </c>
      <c r="BW8" s="112">
        <f t="shared" ref="BW8" si="75">IF(BH8&gt;BV8,BH8-BV8,0)+(IF(AH8&gt;730000,AH8-730000,0)+AI8+AL8+AO8+AP8+AQ8+AR8+AS8+AU8+IF(AV8&gt;5000000/12,AV8-5000000/12,0)+AX8+BA8)</f>
        <v>11059495.192307692</v>
      </c>
      <c r="BX8" s="112">
        <f t="shared" ref="BX8" si="76">IF(AH8&lt;=730000,AH8,730000)+AJ8+AK8+AN8+AT8+IF(AV8&lt;=50000000/12,AV8,5000000/12)+IF(AM8&lt;=15%*BW8,0,AM8-15%*BW8)</f>
        <v>1263730.7692307692</v>
      </c>
      <c r="BY8" s="112">
        <f t="shared" ref="BY8" si="77">BW8+IF(AM8&lt;=15%*BW8,AM8,15%*BW8)</f>
        <v>12059495.192307692</v>
      </c>
      <c r="BZ8" s="112">
        <f t="shared" ref="BZ8" si="78">IF(BY8&gt;(BU8-SUM(BI8:BK8)),BY8-(BU8-SUM(BI8:BK8)),0)</f>
        <v>1772445.192307692</v>
      </c>
      <c r="CA8" s="112">
        <f t="shared" ref="CA8" si="79">IF(BZ8&lt;=5000000,5%*BZ8,IF(BZ8&lt;=10000000,10%*BZ8-250000,IF(BZ8&lt;=18000000,15%*BZ8-750000,IF(BZ8&lt;=32000000,20%*BZ8-1650000,IF(BZ8&lt;=52000000,25%*BZ8-3250000,IF(BZ8&lt;=80000000,30%*BZ8-5850000,35%*BZ8-9850000))))))</f>
        <v>88622.25961538461</v>
      </c>
      <c r="CB8" s="112"/>
      <c r="CC8" s="112">
        <f t="shared" ref="CC8" si="80">BM8+CA8+CB8</f>
        <v>869472.25961538462</v>
      </c>
      <c r="CD8" s="112">
        <f t="shared" ref="CD8" si="81">BH8-CC8</f>
        <v>9077852.2596153859</v>
      </c>
    </row>
    <row r="9" spans="1:82" s="118" customFormat="1">
      <c r="A9" s="109">
        <v>3</v>
      </c>
      <c r="B9" s="110" t="s">
        <v>127</v>
      </c>
      <c r="C9" s="111" t="s">
        <v>136</v>
      </c>
      <c r="D9" s="111" t="s">
        <v>125</v>
      </c>
      <c r="E9" s="111" t="s">
        <v>126</v>
      </c>
      <c r="F9" s="111" t="s">
        <v>142</v>
      </c>
      <c r="G9" s="111">
        <v>1</v>
      </c>
      <c r="H9" s="112">
        <v>5000000</v>
      </c>
      <c r="I9" s="113">
        <v>1000000</v>
      </c>
      <c r="J9" s="113">
        <v>730000</v>
      </c>
      <c r="K9" s="113">
        <f t="shared" ref="K9" si="82">IF(E9="Nhân viên",300000,500000)</f>
        <v>500000</v>
      </c>
      <c r="L9" s="113">
        <v>200000</v>
      </c>
      <c r="M9" s="113"/>
      <c r="N9" s="113"/>
      <c r="O9" s="113">
        <v>1000000</v>
      </c>
      <c r="P9" s="113"/>
      <c r="Q9" s="113">
        <v>400000</v>
      </c>
      <c r="R9" s="113">
        <v>200000</v>
      </c>
      <c r="S9" s="113">
        <f>15000*26</f>
        <v>390000</v>
      </c>
      <c r="T9" s="113">
        <v>200000</v>
      </c>
      <c r="U9" s="113"/>
      <c r="V9" s="113"/>
      <c r="W9" s="113">
        <v>410000</v>
      </c>
      <c r="X9" s="114">
        <f t="shared" ref="X9" si="83">H9+I9+R9+S9+T9+U9+V9</f>
        <v>6790000</v>
      </c>
      <c r="Y9" s="112">
        <f t="shared" ref="Y9" si="84">IF(D9="Phòng Sản xuất",26,22)</f>
        <v>26</v>
      </c>
      <c r="Z9" s="115">
        <v>23</v>
      </c>
      <c r="AA9" s="112"/>
      <c r="AB9" s="112"/>
      <c r="AC9" s="112"/>
      <c r="AD9" s="116">
        <v>1.5</v>
      </c>
      <c r="AE9" s="112">
        <v>1</v>
      </c>
      <c r="AF9" s="112">
        <f t="shared" ref="AF9" si="85">H9/Y9*Z9</f>
        <v>4423076.923076923</v>
      </c>
      <c r="AG9" s="113">
        <f t="shared" ref="AG9" si="86">I9/Y9*Z9</f>
        <v>884615.38461538462</v>
      </c>
      <c r="AH9" s="113">
        <f t="shared" ref="AH9" si="87">J9/Y9*Z9</f>
        <v>645769.23076923075</v>
      </c>
      <c r="AI9" s="113">
        <f t="shared" ref="AI9" si="88">K9/Y9*Z9</f>
        <v>442307.69230769231</v>
      </c>
      <c r="AJ9" s="113">
        <f t="shared" ref="AJ9" si="89">L9/Y9*Z9</f>
        <v>176923.07692307694</v>
      </c>
      <c r="AK9" s="117">
        <v>0</v>
      </c>
      <c r="AL9" s="117">
        <f t="shared" ref="AL9" si="90">N9</f>
        <v>0</v>
      </c>
      <c r="AM9" s="113">
        <f t="shared" ref="AM9" si="91">O9</f>
        <v>1000000</v>
      </c>
      <c r="AN9" s="117">
        <v>0</v>
      </c>
      <c r="AO9" s="113">
        <f t="shared" ref="AO9" si="92">Q9/Y9*Z9</f>
        <v>353846.15384615387</v>
      </c>
      <c r="AP9" s="113">
        <f t="shared" ref="AP9" si="93">R9/Y9*Z9</f>
        <v>176923.07692307694</v>
      </c>
      <c r="AQ9" s="113">
        <f t="shared" ref="AQ9" si="94">K9/Y9*Z9</f>
        <v>442307.69230769231</v>
      </c>
      <c r="AR9" s="113">
        <f t="shared" ref="AR9" si="95">T9/Y9*Z9</f>
        <v>176923.07692307694</v>
      </c>
      <c r="AS9" s="117">
        <f t="shared" ref="AS9" si="96">U9/Y9*Z9</f>
        <v>0</v>
      </c>
      <c r="AT9" s="113">
        <f t="shared" ref="AT9" si="97">(H9+I9+R9+S9+T9+U9+V9)/Y9/8*AE9*8*30%</f>
        <v>78346.153846153844</v>
      </c>
      <c r="AU9" s="113">
        <f t="shared" ref="AU9" si="98">V9/Y9*Z9</f>
        <v>0</v>
      </c>
      <c r="AV9" s="113">
        <f t="shared" ref="AV9" si="99">W9/Y9*Z9</f>
        <v>362692.30769230769</v>
      </c>
      <c r="AW9" s="112"/>
      <c r="AX9" s="112"/>
      <c r="AY9" s="112">
        <v>30</v>
      </c>
      <c r="AZ9" s="112">
        <f>'Dinh muc lao dong'!G26</f>
        <v>10447.916666666666</v>
      </c>
      <c r="BA9" s="112">
        <f>AY9*AZ9</f>
        <v>313437.5</v>
      </c>
      <c r="BB9" s="113">
        <f t="shared" ref="BB9" si="100">(H9+I9+R9+T9+U9+V9)/Y9*AA9</f>
        <v>0</v>
      </c>
      <c r="BC9" s="113">
        <f t="shared" ref="BC9" si="101">(H9+I9+R9+T9+U9+V9)/Y9*AB9</f>
        <v>0</v>
      </c>
      <c r="BD9" s="113">
        <f t="shared" ref="BD9" si="102">(H9+I9+R9+T9+U9+V9)/Y9*AC9</f>
        <v>0</v>
      </c>
      <c r="BE9" s="112"/>
      <c r="BF9" s="112"/>
      <c r="BG9" s="112"/>
      <c r="BH9" s="112">
        <f t="shared" ref="BH9" si="103">AF9+SUM(AG9:AV9)+AX9+BA9+BB9+BC9+BD9+BE9+BF9+BG9</f>
        <v>9477168.2692307699</v>
      </c>
      <c r="BI9" s="112">
        <f t="shared" ref="BI9" si="104">X9*$BI$6</f>
        <v>543200</v>
      </c>
      <c r="BJ9" s="112">
        <f t="shared" ref="BJ9" si="105">X9*$BJ$6</f>
        <v>101850</v>
      </c>
      <c r="BK9" s="112">
        <f t="shared" ref="BK9" si="106">X9*$BK$6</f>
        <v>67900</v>
      </c>
      <c r="BL9" s="112">
        <f t="shared" ref="BL9" si="107">X9*$BL$6</f>
        <v>67900</v>
      </c>
      <c r="BM9" s="112">
        <f t="shared" ref="BM9" si="108">SUM(BI9:BL9)</f>
        <v>780850</v>
      </c>
      <c r="BN9" s="112">
        <f t="shared" ref="BN9" si="109">X9*$BN$6</f>
        <v>1188250</v>
      </c>
      <c r="BO9" s="112">
        <f t="shared" ref="BO9" si="110">X9*$BO$6</f>
        <v>203700</v>
      </c>
      <c r="BP9" s="112">
        <f t="shared" ref="BP9" si="111">X9*$BP$6</f>
        <v>67900</v>
      </c>
      <c r="BQ9" s="112">
        <f t="shared" ref="BQ9" si="112">X9*$BQ$6</f>
        <v>135800</v>
      </c>
      <c r="BR9" s="112">
        <f t="shared" ref="BR9" si="113">SUM(BN9:BQ9)</f>
        <v>1595650</v>
      </c>
      <c r="BS9" s="112"/>
      <c r="BT9" s="112">
        <v>11000000</v>
      </c>
      <c r="BU9" s="112">
        <f t="shared" ref="BU9" si="114">BS9*4400000+BT9</f>
        <v>11000000</v>
      </c>
      <c r="BV9" s="112">
        <f t="shared" ref="BV9" si="115">IF(AH9&lt;=730000,AH9,730000)+AJ9+AK9+AN9+AT9+IF(AV9&lt;=50000000/12,AV9,5000000/12)</f>
        <v>1263730.7692307692</v>
      </c>
      <c r="BW9" s="112">
        <f t="shared" ref="BW9" si="116">IF(BH9&gt;BV9,BH9-BV9,0)+(IF(AH9&gt;730000,AH9-730000,0)+AI9+AL9+AO9+AP9+AQ9+AR9+AS9+AU9+IF(AV9&gt;5000000/12,AV9-5000000/12,0)+AX9+BA9)</f>
        <v>10119182.692307694</v>
      </c>
      <c r="BX9" s="112">
        <f t="shared" ref="BX9" si="117">IF(AH9&lt;=730000,AH9,730000)+AJ9+AK9+AN9+AT9+IF(AV9&lt;=50000000/12,AV9,5000000/12)+IF(AM9&lt;=15%*BW9,0,AM9-15%*BW9)</f>
        <v>1263730.7692307692</v>
      </c>
      <c r="BY9" s="112">
        <f t="shared" ref="BY9" si="118">BW9+IF(AM9&lt;=15%*BW9,AM9,15%*BW9)</f>
        <v>11119182.692307694</v>
      </c>
      <c r="BZ9" s="112">
        <f t="shared" ref="BZ9" si="119">IF(BY9&gt;(BU9-SUM(BI9:BK9)),BY9-(BU9-SUM(BI9:BK9)),0)</f>
        <v>832132.69230769388</v>
      </c>
      <c r="CA9" s="112">
        <f t="shared" ref="CA9" si="120">IF(BZ9&lt;=5000000,5%*BZ9,IF(BZ9&lt;=10000000,10%*BZ9-250000,IF(BZ9&lt;=18000000,15%*BZ9-750000,IF(BZ9&lt;=32000000,20%*BZ9-1650000,IF(BZ9&lt;=52000000,25%*BZ9-3250000,IF(BZ9&lt;=80000000,30%*BZ9-5850000,35%*BZ9-9850000))))))</f>
        <v>41606.634615384697</v>
      </c>
      <c r="CB9" s="112"/>
      <c r="CC9" s="112">
        <f t="shared" ref="CC9" si="121">BM9+CA9+CB9</f>
        <v>822456.63461538474</v>
      </c>
      <c r="CD9" s="112">
        <f t="shared" ref="CD9" si="122">BH9-CC9</f>
        <v>8654711.6346153859</v>
      </c>
    </row>
    <row r="10" spans="1:82" s="118" customFormat="1">
      <c r="A10" s="109">
        <v>4</v>
      </c>
      <c r="B10" s="110" t="s">
        <v>127</v>
      </c>
      <c r="C10" s="111" t="s">
        <v>139</v>
      </c>
      <c r="D10" s="111" t="s">
        <v>125</v>
      </c>
      <c r="E10" s="111" t="s">
        <v>126</v>
      </c>
      <c r="F10" s="111" t="s">
        <v>143</v>
      </c>
      <c r="G10" s="111">
        <v>1</v>
      </c>
      <c r="H10" s="112">
        <v>5000000</v>
      </c>
      <c r="I10" s="113">
        <v>1000000</v>
      </c>
      <c r="J10" s="113">
        <v>730000</v>
      </c>
      <c r="K10" s="113">
        <f t="shared" ref="K10" si="123">IF(E10="Nhân viên",300000,500000)</f>
        <v>500000</v>
      </c>
      <c r="L10" s="113">
        <v>200000</v>
      </c>
      <c r="M10" s="113"/>
      <c r="N10" s="113"/>
      <c r="O10" s="113">
        <v>1000000</v>
      </c>
      <c r="P10" s="113"/>
      <c r="Q10" s="113">
        <v>400000</v>
      </c>
      <c r="R10" s="113">
        <v>200000</v>
      </c>
      <c r="S10" s="113">
        <f>15000*26</f>
        <v>390000</v>
      </c>
      <c r="T10" s="113">
        <v>200000</v>
      </c>
      <c r="U10" s="113"/>
      <c r="V10" s="113"/>
      <c r="W10" s="113">
        <v>410000</v>
      </c>
      <c r="X10" s="114">
        <f t="shared" ref="X10" si="124">H10+I10+R10+S10+T10+U10+V10</f>
        <v>6790000</v>
      </c>
      <c r="Y10" s="112">
        <f t="shared" ref="Y10" si="125">IF(D10="Phòng Sản xuất",26,22)</f>
        <v>26</v>
      </c>
      <c r="Z10" s="115">
        <v>23</v>
      </c>
      <c r="AA10" s="112"/>
      <c r="AB10" s="112"/>
      <c r="AC10" s="112"/>
      <c r="AD10" s="116">
        <v>1.5</v>
      </c>
      <c r="AE10" s="112">
        <v>1</v>
      </c>
      <c r="AF10" s="112">
        <f t="shared" ref="AF10" si="126">H10/Y10*Z10</f>
        <v>4423076.923076923</v>
      </c>
      <c r="AG10" s="113">
        <f t="shared" ref="AG10" si="127">I10/Y10*Z10</f>
        <v>884615.38461538462</v>
      </c>
      <c r="AH10" s="113">
        <f t="shared" ref="AH10" si="128">J10/Y10*Z10</f>
        <v>645769.23076923075</v>
      </c>
      <c r="AI10" s="113">
        <f t="shared" ref="AI10" si="129">K10/Y10*Z10</f>
        <v>442307.69230769231</v>
      </c>
      <c r="AJ10" s="113">
        <f t="shared" ref="AJ10" si="130">L10/Y10*Z10</f>
        <v>176923.07692307694</v>
      </c>
      <c r="AK10" s="117">
        <v>0</v>
      </c>
      <c r="AL10" s="117">
        <f t="shared" ref="AL10" si="131">N10</f>
        <v>0</v>
      </c>
      <c r="AM10" s="113">
        <f t="shared" ref="AM10" si="132">O10</f>
        <v>1000000</v>
      </c>
      <c r="AN10" s="117">
        <v>0</v>
      </c>
      <c r="AO10" s="113">
        <f t="shared" ref="AO10" si="133">Q10/Y10*Z10</f>
        <v>353846.15384615387</v>
      </c>
      <c r="AP10" s="113">
        <f t="shared" ref="AP10" si="134">R10/Y10*Z10</f>
        <v>176923.07692307694</v>
      </c>
      <c r="AQ10" s="113">
        <f t="shared" ref="AQ10" si="135">K10/Y10*Z10</f>
        <v>442307.69230769231</v>
      </c>
      <c r="AR10" s="113">
        <f t="shared" ref="AR10" si="136">T10/Y10*Z10</f>
        <v>176923.07692307694</v>
      </c>
      <c r="AS10" s="117">
        <f t="shared" ref="AS10" si="137">U10/Y10*Z10</f>
        <v>0</v>
      </c>
      <c r="AT10" s="113">
        <f t="shared" ref="AT10" si="138">(H10+I10+R10+S10+T10+U10+V10)/Y10/8*AE10*8*30%</f>
        <v>78346.153846153844</v>
      </c>
      <c r="AU10" s="113">
        <f t="shared" ref="AU10" si="139">V10/Y10*Z10</f>
        <v>0</v>
      </c>
      <c r="AV10" s="113">
        <f t="shared" ref="AV10" si="140">W10/Y10*Z10</f>
        <v>362692.30769230769</v>
      </c>
      <c r="AW10" s="112"/>
      <c r="AX10" s="112"/>
      <c r="AY10" s="112">
        <v>40</v>
      </c>
      <c r="AZ10" s="112">
        <f>'Dinh muc lao dong'!G34</f>
        <v>10447.916666666666</v>
      </c>
      <c r="BA10" s="112">
        <f>AY10*AZ10</f>
        <v>417916.66666666663</v>
      </c>
      <c r="BB10" s="113">
        <f t="shared" ref="BB10" si="141">(H10+I10+R10+T10+U10+V10)/Y10*AA10</f>
        <v>0</v>
      </c>
      <c r="BC10" s="113">
        <f t="shared" ref="BC10" si="142">(H10+I10+R10+T10+U10+V10)/Y10*AB10</f>
        <v>0</v>
      </c>
      <c r="BD10" s="113">
        <f t="shared" ref="BD10" si="143">(H10+I10+R10+T10+U10+V10)/Y10*AC10</f>
        <v>0</v>
      </c>
      <c r="BE10" s="112"/>
      <c r="BF10" s="112"/>
      <c r="BG10" s="112"/>
      <c r="BH10" s="112">
        <f t="shared" ref="BH10" si="144">AF10+SUM(AG10:AV10)+AX10+BA10+BB10+BC10+BD10+BE10+BF10+BG10</f>
        <v>9581647.435897436</v>
      </c>
      <c r="BI10" s="112">
        <f t="shared" ref="BI10" si="145">X10*$BI$6</f>
        <v>543200</v>
      </c>
      <c r="BJ10" s="112">
        <f t="shared" ref="BJ10" si="146">X10*$BJ$6</f>
        <v>101850</v>
      </c>
      <c r="BK10" s="112">
        <f t="shared" ref="BK10" si="147">X10*$BK$6</f>
        <v>67900</v>
      </c>
      <c r="BL10" s="112">
        <f t="shared" ref="BL10" si="148">X10*$BL$6</f>
        <v>67900</v>
      </c>
      <c r="BM10" s="112">
        <f t="shared" ref="BM10" si="149">SUM(BI10:BL10)</f>
        <v>780850</v>
      </c>
      <c r="BN10" s="112">
        <f t="shared" ref="BN10" si="150">X10*$BN$6</f>
        <v>1188250</v>
      </c>
      <c r="BO10" s="112">
        <f t="shared" ref="BO10" si="151">X10*$BO$6</f>
        <v>203700</v>
      </c>
      <c r="BP10" s="112">
        <f t="shared" ref="BP10" si="152">X10*$BP$6</f>
        <v>67900</v>
      </c>
      <c r="BQ10" s="112">
        <f t="shared" ref="BQ10" si="153">X10*$BQ$6</f>
        <v>135800</v>
      </c>
      <c r="BR10" s="112">
        <f t="shared" ref="BR10" si="154">SUM(BN10:BQ10)</f>
        <v>1595650</v>
      </c>
      <c r="BS10" s="112"/>
      <c r="BT10" s="112">
        <v>11000000</v>
      </c>
      <c r="BU10" s="112">
        <f t="shared" ref="BU10" si="155">BS10*4400000+BT10</f>
        <v>11000000</v>
      </c>
      <c r="BV10" s="112">
        <f t="shared" ref="BV10" si="156">IF(AH10&lt;=730000,AH10,730000)+AJ10+AK10+AN10+AT10+IF(AV10&lt;=50000000/12,AV10,5000000/12)</f>
        <v>1263730.7692307692</v>
      </c>
      <c r="BW10" s="112">
        <f t="shared" ref="BW10" si="157">IF(BH10&gt;BV10,BH10-BV10,0)+(IF(AH10&gt;730000,AH10-730000,0)+AI10+AL10+AO10+AP10+AQ10+AR10+AS10+AU10+IF(AV10&gt;5000000/12,AV10-5000000/12,0)+AX10+BA10)</f>
        <v>10328141.025641026</v>
      </c>
      <c r="BX10" s="112">
        <f t="shared" ref="BX10" si="158">IF(AH10&lt;=730000,AH10,730000)+AJ10+AK10+AN10+AT10+IF(AV10&lt;=50000000/12,AV10,5000000/12)+IF(AM10&lt;=15%*BW10,0,AM10-15%*BW10)</f>
        <v>1263730.7692307692</v>
      </c>
      <c r="BY10" s="112">
        <f t="shared" ref="BY10" si="159">BW10+IF(AM10&lt;=15%*BW10,AM10,15%*BW10)</f>
        <v>11328141.025641026</v>
      </c>
      <c r="BZ10" s="112">
        <f t="shared" ref="BZ10" si="160">IF(BY10&gt;(BU10-SUM(BI10:BK10)),BY10-(BU10-SUM(BI10:BK10)),0)</f>
        <v>1041091.025641026</v>
      </c>
      <c r="CA10" s="112">
        <f t="shared" ref="CA10" si="161">IF(BZ10&lt;=5000000,5%*BZ10,IF(BZ10&lt;=10000000,10%*BZ10-250000,IF(BZ10&lt;=18000000,15%*BZ10-750000,IF(BZ10&lt;=32000000,20%*BZ10-1650000,IF(BZ10&lt;=52000000,25%*BZ10-3250000,IF(BZ10&lt;=80000000,30%*BZ10-5850000,35%*BZ10-9850000))))))</f>
        <v>52054.551282051303</v>
      </c>
      <c r="CB10" s="112"/>
      <c r="CC10" s="112">
        <f t="shared" ref="CC10" si="162">BM10+CA10+CB10</f>
        <v>832904.55128205125</v>
      </c>
      <c r="CD10" s="112">
        <f t="shared" ref="CD10" si="163">BH10-CC10</f>
        <v>8748742.884615384</v>
      </c>
    </row>
    <row r="11" spans="1:82" s="118" customFormat="1">
      <c r="A11" s="109">
        <v>5</v>
      </c>
      <c r="B11" s="110" t="s">
        <v>127</v>
      </c>
      <c r="C11" s="111" t="s">
        <v>140</v>
      </c>
      <c r="D11" s="111" t="s">
        <v>125</v>
      </c>
      <c r="E11" s="111" t="s">
        <v>126</v>
      </c>
      <c r="F11" s="111" t="s">
        <v>144</v>
      </c>
      <c r="G11" s="111">
        <v>1</v>
      </c>
      <c r="H11" s="112">
        <v>5000000</v>
      </c>
      <c r="I11" s="113">
        <v>1000000</v>
      </c>
      <c r="J11" s="113">
        <v>730000</v>
      </c>
      <c r="K11" s="113">
        <f t="shared" ref="K11" si="164">IF(E11="Nhân viên",300000,500000)</f>
        <v>500000</v>
      </c>
      <c r="L11" s="113">
        <v>200000</v>
      </c>
      <c r="M11" s="113"/>
      <c r="N11" s="113"/>
      <c r="O11" s="113">
        <v>1000000</v>
      </c>
      <c r="P11" s="113"/>
      <c r="Q11" s="113">
        <v>400000</v>
      </c>
      <c r="R11" s="113">
        <v>200000</v>
      </c>
      <c r="S11" s="113">
        <f>15000*26</f>
        <v>390000</v>
      </c>
      <c r="T11" s="113">
        <v>200000</v>
      </c>
      <c r="U11" s="113"/>
      <c r="V11" s="113"/>
      <c r="W11" s="113">
        <v>410000</v>
      </c>
      <c r="X11" s="114">
        <f t="shared" ref="X11" si="165">H11+I11+R11+S11+T11+U11+V11</f>
        <v>6790000</v>
      </c>
      <c r="Y11" s="112">
        <f t="shared" ref="Y11" si="166">IF(D11="Phòng Sản xuất",26,22)</f>
        <v>26</v>
      </c>
      <c r="Z11" s="115">
        <v>23</v>
      </c>
      <c r="AA11" s="112"/>
      <c r="AB11" s="112"/>
      <c r="AC11" s="112"/>
      <c r="AD11" s="116">
        <v>1.5</v>
      </c>
      <c r="AE11" s="112">
        <v>1</v>
      </c>
      <c r="AF11" s="112">
        <f t="shared" ref="AF11" si="167">H11/Y11*Z11</f>
        <v>4423076.923076923</v>
      </c>
      <c r="AG11" s="113">
        <f t="shared" ref="AG11" si="168">I11/Y11*Z11</f>
        <v>884615.38461538462</v>
      </c>
      <c r="AH11" s="113">
        <f t="shared" ref="AH11" si="169">J11/Y11*Z11</f>
        <v>645769.23076923075</v>
      </c>
      <c r="AI11" s="113">
        <f t="shared" ref="AI11" si="170">K11/Y11*Z11</f>
        <v>442307.69230769231</v>
      </c>
      <c r="AJ11" s="113">
        <f t="shared" ref="AJ11" si="171">L11/Y11*Z11</f>
        <v>176923.07692307694</v>
      </c>
      <c r="AK11" s="117">
        <v>0</v>
      </c>
      <c r="AL11" s="117">
        <f t="shared" ref="AL11" si="172">N11</f>
        <v>0</v>
      </c>
      <c r="AM11" s="113">
        <f t="shared" ref="AM11" si="173">O11</f>
        <v>1000000</v>
      </c>
      <c r="AN11" s="117">
        <v>0</v>
      </c>
      <c r="AO11" s="113">
        <f t="shared" ref="AO11" si="174">Q11/Y11*Z11</f>
        <v>353846.15384615387</v>
      </c>
      <c r="AP11" s="113">
        <f t="shared" ref="AP11" si="175">R11/Y11*Z11</f>
        <v>176923.07692307694</v>
      </c>
      <c r="AQ11" s="113">
        <f t="shared" ref="AQ11" si="176">K11/Y11*Z11</f>
        <v>442307.69230769231</v>
      </c>
      <c r="AR11" s="113">
        <f t="shared" ref="AR11" si="177">T11/Y11*Z11</f>
        <v>176923.07692307694</v>
      </c>
      <c r="AS11" s="117">
        <f t="shared" ref="AS11" si="178">U11/Y11*Z11</f>
        <v>0</v>
      </c>
      <c r="AT11" s="113">
        <f t="shared" ref="AT11" si="179">(H11+I11+R11+S11+T11+U11+V11)/Y11/8*AE11*8*30%</f>
        <v>78346.153846153844</v>
      </c>
      <c r="AU11" s="113">
        <f t="shared" ref="AU11" si="180">V11/Y11*Z11</f>
        <v>0</v>
      </c>
      <c r="AV11" s="113">
        <f t="shared" ref="AV11" si="181">W11/Y11*Z11</f>
        <v>362692.30769230769</v>
      </c>
      <c r="AW11" s="112"/>
      <c r="AX11" s="112"/>
      <c r="AY11" s="112">
        <v>5</v>
      </c>
      <c r="AZ11" s="112">
        <f>'Dinh muc lao dong'!G42</f>
        <v>8358.3333333333339</v>
      </c>
      <c r="BA11" s="112">
        <f>AY11*AZ11</f>
        <v>41791.666666666672</v>
      </c>
      <c r="BB11" s="113">
        <f t="shared" ref="BB11" si="182">(H11+I11+R11+T11+U11+V11)/Y11*AA11</f>
        <v>0</v>
      </c>
      <c r="BC11" s="113">
        <f t="shared" ref="BC11" si="183">(H11+I11+R11+T11+U11+V11)/Y11*AB11</f>
        <v>0</v>
      </c>
      <c r="BD11" s="113">
        <f t="shared" ref="BD11" si="184">(H11+I11+R11+T11+U11+V11)/Y11*AC11</f>
        <v>0</v>
      </c>
      <c r="BE11" s="112"/>
      <c r="BF11" s="112"/>
      <c r="BG11" s="112"/>
      <c r="BH11" s="112">
        <f t="shared" ref="BH11" si="185">AF11+SUM(AG11:AV11)+AX11+BA11+BB11+BC11+BD11+BE11+BF11+BG11</f>
        <v>9205522.435897436</v>
      </c>
      <c r="BI11" s="112">
        <f t="shared" ref="BI11" si="186">X11*$BI$6</f>
        <v>543200</v>
      </c>
      <c r="BJ11" s="112">
        <f t="shared" ref="BJ11" si="187">X11*$BJ$6</f>
        <v>101850</v>
      </c>
      <c r="BK11" s="112">
        <f t="shared" ref="BK11" si="188">X11*$BK$6</f>
        <v>67900</v>
      </c>
      <c r="BL11" s="112">
        <f t="shared" ref="BL11" si="189">X11*$BL$6</f>
        <v>67900</v>
      </c>
      <c r="BM11" s="112">
        <f t="shared" ref="BM11" si="190">SUM(BI11:BL11)</f>
        <v>780850</v>
      </c>
      <c r="BN11" s="112">
        <f t="shared" ref="BN11" si="191">X11*$BN$6</f>
        <v>1188250</v>
      </c>
      <c r="BO11" s="112">
        <f t="shared" ref="BO11" si="192">X11*$BO$6</f>
        <v>203700</v>
      </c>
      <c r="BP11" s="112">
        <f t="shared" ref="BP11" si="193">X11*$BP$6</f>
        <v>67900</v>
      </c>
      <c r="BQ11" s="112">
        <f t="shared" ref="BQ11" si="194">X11*$BQ$6</f>
        <v>135800</v>
      </c>
      <c r="BR11" s="112">
        <f t="shared" ref="BR11" si="195">SUM(BN11:BQ11)</f>
        <v>1595650</v>
      </c>
      <c r="BS11" s="112"/>
      <c r="BT11" s="112">
        <v>11000000</v>
      </c>
      <c r="BU11" s="112">
        <f t="shared" ref="BU11" si="196">BS11*4400000+BT11</f>
        <v>11000000</v>
      </c>
      <c r="BV11" s="112">
        <f t="shared" ref="BV11" si="197">IF(AH11&lt;=730000,AH11,730000)+AJ11+AK11+AN11+AT11+IF(AV11&lt;=50000000/12,AV11,5000000/12)</f>
        <v>1263730.7692307692</v>
      </c>
      <c r="BW11" s="112">
        <f t="shared" ref="BW11" si="198">IF(BH11&gt;BV11,BH11-BV11,0)+(IF(AH11&gt;730000,AH11-730000,0)+AI11+AL11+AO11+AP11+AQ11+AR11+AS11+AU11+IF(AV11&gt;5000000/12,AV11-5000000/12,0)+AX11+BA11)</f>
        <v>9575891.025641026</v>
      </c>
      <c r="BX11" s="112">
        <f t="shared" ref="BX11" si="199">IF(AH11&lt;=730000,AH11,730000)+AJ11+AK11+AN11+AT11+IF(AV11&lt;=50000000/12,AV11,5000000/12)+IF(AM11&lt;=15%*BW11,0,AM11-15%*BW11)</f>
        <v>1263730.7692307692</v>
      </c>
      <c r="BY11" s="112">
        <f t="shared" ref="BY11" si="200">BW11+IF(AM11&lt;=15%*BW11,AM11,15%*BW11)</f>
        <v>10575891.025641026</v>
      </c>
      <c r="BZ11" s="112">
        <f t="shared" ref="BZ11" si="201">IF(BY11&gt;(BU11-SUM(BI11:BK11)),BY11-(BU11-SUM(BI11:BK11)),0)</f>
        <v>288841.02564102598</v>
      </c>
      <c r="CA11" s="112">
        <f t="shared" ref="CA11" si="202">IF(BZ11&lt;=5000000,5%*BZ11,IF(BZ11&lt;=10000000,10%*BZ11-250000,IF(BZ11&lt;=18000000,15%*BZ11-750000,IF(BZ11&lt;=32000000,20%*BZ11-1650000,IF(BZ11&lt;=52000000,25%*BZ11-3250000,IF(BZ11&lt;=80000000,30%*BZ11-5850000,35%*BZ11-9850000))))))</f>
        <v>14442.051282051299</v>
      </c>
      <c r="CB11" s="112"/>
      <c r="CC11" s="112">
        <f t="shared" ref="CC11" si="203">BM11+CA11+CB11</f>
        <v>795292.05128205125</v>
      </c>
      <c r="CD11" s="112">
        <f t="shared" ref="CD11" si="204">BH11-CC11</f>
        <v>8410230.384615384</v>
      </c>
    </row>
    <row r="12" spans="1:82" s="118" customFormat="1">
      <c r="A12" s="109">
        <v>6</v>
      </c>
      <c r="B12" s="110" t="s">
        <v>127</v>
      </c>
      <c r="C12" s="111" t="s">
        <v>141</v>
      </c>
      <c r="D12" s="111" t="s">
        <v>125</v>
      </c>
      <c r="E12" s="111" t="s">
        <v>126</v>
      </c>
      <c r="F12" s="111" t="s">
        <v>145</v>
      </c>
      <c r="G12" s="111">
        <v>1</v>
      </c>
      <c r="H12" s="112">
        <v>5000000</v>
      </c>
      <c r="I12" s="113">
        <v>1000000</v>
      </c>
      <c r="J12" s="113">
        <v>730000</v>
      </c>
      <c r="K12" s="113">
        <f t="shared" ref="K12" si="205">IF(E12="Nhân viên",300000,500000)</f>
        <v>500000</v>
      </c>
      <c r="L12" s="113">
        <v>200000</v>
      </c>
      <c r="M12" s="113"/>
      <c r="N12" s="113"/>
      <c r="O12" s="113">
        <v>1000000</v>
      </c>
      <c r="P12" s="113"/>
      <c r="Q12" s="113">
        <v>400000</v>
      </c>
      <c r="R12" s="113">
        <v>200000</v>
      </c>
      <c r="S12" s="113">
        <f>15000*26</f>
        <v>390000</v>
      </c>
      <c r="T12" s="113">
        <v>200000</v>
      </c>
      <c r="U12" s="113"/>
      <c r="V12" s="113"/>
      <c r="W12" s="113">
        <v>410000</v>
      </c>
      <c r="X12" s="114">
        <f t="shared" ref="X12" si="206">H12+I12+R12+S12+T12+U12+V12</f>
        <v>6790000</v>
      </c>
      <c r="Y12" s="112">
        <f t="shared" ref="Y12" si="207">IF(D12="Phòng Sản xuất",26,22)</f>
        <v>26</v>
      </c>
      <c r="Z12" s="115">
        <v>23</v>
      </c>
      <c r="AA12" s="112"/>
      <c r="AB12" s="112"/>
      <c r="AC12" s="112"/>
      <c r="AD12" s="116">
        <v>1.5</v>
      </c>
      <c r="AE12" s="112">
        <v>1</v>
      </c>
      <c r="AF12" s="112">
        <f t="shared" ref="AF12" si="208">H12/Y12*Z12</f>
        <v>4423076.923076923</v>
      </c>
      <c r="AG12" s="113">
        <f t="shared" ref="AG12" si="209">I12/Y12*Z12</f>
        <v>884615.38461538462</v>
      </c>
      <c r="AH12" s="113">
        <f t="shared" ref="AH12" si="210">J12/Y12*Z12</f>
        <v>645769.23076923075</v>
      </c>
      <c r="AI12" s="113">
        <f t="shared" ref="AI12" si="211">K12/Y12*Z12</f>
        <v>442307.69230769231</v>
      </c>
      <c r="AJ12" s="113">
        <f t="shared" ref="AJ12" si="212">L12/Y12*Z12</f>
        <v>176923.07692307694</v>
      </c>
      <c r="AK12" s="117">
        <v>0</v>
      </c>
      <c r="AL12" s="117">
        <f t="shared" ref="AL12:AM12" si="213">N12</f>
        <v>0</v>
      </c>
      <c r="AM12" s="113">
        <f t="shared" si="213"/>
        <v>1000000</v>
      </c>
      <c r="AN12" s="117">
        <v>0</v>
      </c>
      <c r="AO12" s="113">
        <f t="shared" ref="AO12" si="214">Q12/Y12*Z12</f>
        <v>353846.15384615387</v>
      </c>
      <c r="AP12" s="113">
        <f t="shared" ref="AP12" si="215">R12/Y12*Z12</f>
        <v>176923.07692307694</v>
      </c>
      <c r="AQ12" s="113">
        <f t="shared" ref="AQ12" si="216">K12/Y12*Z12</f>
        <v>442307.69230769231</v>
      </c>
      <c r="AR12" s="113">
        <f t="shared" ref="AR12" si="217">T12/Y12*Z12</f>
        <v>176923.07692307694</v>
      </c>
      <c r="AS12" s="117">
        <f t="shared" ref="AS12" si="218">U12/Y12*Z12</f>
        <v>0</v>
      </c>
      <c r="AT12" s="113">
        <f t="shared" ref="AT12" si="219">(H12+I12+R12+S12+T12+U12+V12)/Y12/8*AE12*8*30%</f>
        <v>78346.153846153844</v>
      </c>
      <c r="AU12" s="113">
        <f t="shared" ref="AU12" si="220">V12/Y12*Z12</f>
        <v>0</v>
      </c>
      <c r="AV12" s="113">
        <f t="shared" ref="AV12" si="221">W12/Y12*Z12</f>
        <v>362692.30769230769</v>
      </c>
      <c r="AW12" s="112"/>
      <c r="AX12" s="112"/>
      <c r="AY12" s="112">
        <v>100</v>
      </c>
      <c r="AZ12" s="112">
        <f>'Dinh muc lao dong'!G50</f>
        <v>7313.541666666667</v>
      </c>
      <c r="BA12" s="112">
        <f>AY12*AZ12</f>
        <v>731354.16666666674</v>
      </c>
      <c r="BB12" s="113">
        <f t="shared" ref="BB12" si="222">(H12+I12+R12+T12+U12+V12)/Y12*AA12</f>
        <v>0</v>
      </c>
      <c r="BC12" s="113">
        <f t="shared" ref="BC12" si="223">(H12+I12+R12+T12+U12+V12)/Y12*AB12</f>
        <v>0</v>
      </c>
      <c r="BD12" s="113">
        <f t="shared" ref="BD12" si="224">(H12+I12+R12+T12+U12+V12)/Y12*AC12</f>
        <v>0</v>
      </c>
      <c r="BE12" s="112"/>
      <c r="BF12" s="112"/>
      <c r="BG12" s="112"/>
      <c r="BH12" s="112">
        <f t="shared" ref="BH12" si="225">AF12+SUM(AG12:AV12)+AX12+BA12+BB12+BC12+BD12+BE12+BF12+BG12</f>
        <v>9895084.935897436</v>
      </c>
      <c r="BI12" s="112">
        <f t="shared" ref="BI12" si="226">X12*$BI$6</f>
        <v>543200</v>
      </c>
      <c r="BJ12" s="112">
        <f t="shared" ref="BJ12" si="227">X12*$BJ$6</f>
        <v>101850</v>
      </c>
      <c r="BK12" s="112">
        <f t="shared" ref="BK12" si="228">X12*$BK$6</f>
        <v>67900</v>
      </c>
      <c r="BL12" s="112">
        <f t="shared" ref="BL12" si="229">X12*$BL$6</f>
        <v>67900</v>
      </c>
      <c r="BM12" s="112">
        <f t="shared" ref="BM12" si="230">SUM(BI12:BL12)</f>
        <v>780850</v>
      </c>
      <c r="BN12" s="112">
        <f t="shared" ref="BN12" si="231">X12*$BN$6</f>
        <v>1188250</v>
      </c>
      <c r="BO12" s="112">
        <f t="shared" ref="BO12" si="232">X12*$BO$6</f>
        <v>203700</v>
      </c>
      <c r="BP12" s="112">
        <f t="shared" ref="BP12" si="233">X12*$BP$6</f>
        <v>67900</v>
      </c>
      <c r="BQ12" s="112">
        <f t="shared" ref="BQ12" si="234">X12*$BQ$6</f>
        <v>135800</v>
      </c>
      <c r="BR12" s="112">
        <f t="shared" ref="BR12" si="235">SUM(BN12:BQ12)</f>
        <v>1595650</v>
      </c>
      <c r="BS12" s="112"/>
      <c r="BT12" s="112">
        <v>11000000</v>
      </c>
      <c r="BU12" s="112">
        <f t="shared" ref="BU12" si="236">BS12*4400000+BT12</f>
        <v>11000000</v>
      </c>
      <c r="BV12" s="112">
        <f t="shared" ref="BV12" si="237">IF(AH12&lt;=730000,AH12,730000)+AJ12+AK12+AN12+AT12+IF(AV12&lt;=50000000/12,AV12,5000000/12)</f>
        <v>1263730.7692307692</v>
      </c>
      <c r="BW12" s="112">
        <f t="shared" ref="BW12" si="238">IF(BH12&gt;BV12,BH12-BV12,0)+(IF(AH12&gt;730000,AH12-730000,0)+AI12+AL12+AO12+AP12+AQ12+AR12+AS12+AU12+IF(AV12&gt;5000000/12,AV12-5000000/12,0)+AX12+BA12)</f>
        <v>10955016.025641024</v>
      </c>
      <c r="BX12" s="112">
        <f t="shared" ref="BX12" si="239">IF(AH12&lt;=730000,AH12,730000)+AJ12+AK12+AN12+AT12+IF(AV12&lt;=50000000/12,AV12,5000000/12)+IF(AM12&lt;=15%*BW12,0,AM12-15%*BW12)</f>
        <v>1263730.7692307692</v>
      </c>
      <c r="BY12" s="112">
        <f t="shared" ref="BY12" si="240">BW12+IF(AM12&lt;=15%*BW12,AM12,15%*BW12)</f>
        <v>11955016.025641024</v>
      </c>
      <c r="BZ12" s="112">
        <f t="shared" ref="BZ12" si="241">IF(BY12&gt;(BU12-SUM(BI12:BK12)),BY12-(BU12-SUM(BI12:BK12)),0)</f>
        <v>1667966.0256410241</v>
      </c>
      <c r="CA12" s="112">
        <f t="shared" ref="CA12" si="242">IF(BZ12&lt;=5000000,5%*BZ12,IF(BZ12&lt;=10000000,10%*BZ12-250000,IF(BZ12&lt;=18000000,15%*BZ12-750000,IF(BZ12&lt;=32000000,20%*BZ12-1650000,IF(BZ12&lt;=52000000,25%*BZ12-3250000,IF(BZ12&lt;=80000000,30%*BZ12-5850000,35%*BZ12-9850000))))))</f>
        <v>83398.301282051209</v>
      </c>
      <c r="CB12" s="112"/>
      <c r="CC12" s="112">
        <f t="shared" ref="CC12" si="243">BM12+CA12+CB12</f>
        <v>864248.30128205125</v>
      </c>
      <c r="CD12" s="112">
        <f t="shared" ref="CD12" si="244">BH12-CC12</f>
        <v>9030836.634615384</v>
      </c>
    </row>
    <row r="13" spans="1:82" ht="14.4">
      <c r="AG13" s="120"/>
      <c r="AH13" s="124"/>
      <c r="AI13" s="124"/>
      <c r="AJ13" s="132" t="s">
        <v>148</v>
      </c>
      <c r="AK13" s="124"/>
      <c r="AL13" s="124"/>
      <c r="AM13" s="124"/>
      <c r="AN13" s="124"/>
      <c r="AO13" s="124"/>
      <c r="AP13" s="124"/>
      <c r="AQ13" s="124"/>
      <c r="AR13" s="124"/>
      <c r="AS13" s="124"/>
      <c r="AT13" s="124"/>
      <c r="AU13" s="124"/>
      <c r="AV13" s="124"/>
    </row>
    <row r="14" spans="1:82">
      <c r="C14" s="125" t="s">
        <v>128</v>
      </c>
      <c r="AG14" s="124"/>
      <c r="AH14" s="124"/>
      <c r="AI14" s="124"/>
      <c r="AJ14" s="124"/>
      <c r="AK14" s="124"/>
      <c r="AL14" s="124"/>
      <c r="AM14" s="124"/>
      <c r="AO14" s="124"/>
      <c r="AP14" s="124"/>
      <c r="AQ14" s="124"/>
      <c r="AR14" s="124"/>
      <c r="AS14" s="124"/>
      <c r="AT14" s="124"/>
      <c r="AU14" s="124"/>
      <c r="AV14" s="124"/>
      <c r="BT14" s="120">
        <f>IF(AH7&lt;=730000,AH7,730000)</f>
        <v>645769.23076923075</v>
      </c>
    </row>
    <row r="15" spans="1:82">
      <c r="C15" s="126" t="s">
        <v>129</v>
      </c>
      <c r="D15" s="127"/>
      <c r="E15" s="128"/>
      <c r="F15" s="129"/>
      <c r="G15" s="128"/>
      <c r="AG15" s="124"/>
      <c r="AH15" s="124"/>
      <c r="AI15" s="124"/>
      <c r="AJ15" s="124"/>
      <c r="AK15" s="124"/>
      <c r="AL15" s="124"/>
      <c r="AM15" s="124"/>
      <c r="AN15" s="124"/>
      <c r="AO15" s="124"/>
      <c r="AP15" s="124"/>
      <c r="AQ15" s="124"/>
      <c r="AR15" s="124"/>
      <c r="AS15" s="124"/>
      <c r="AT15" s="124"/>
      <c r="AU15" s="124"/>
      <c r="AV15" s="124"/>
      <c r="BT15" s="130">
        <f>AI7+AJ7+AK7+AN7+AO7+AT7</f>
        <v>1051423.076923077</v>
      </c>
    </row>
    <row r="16" spans="1:82">
      <c r="P16" s="131" t="s">
        <v>130</v>
      </c>
    </row>
    <row r="17" spans="4:16" ht="27.6">
      <c r="D17" s="48" t="s">
        <v>131</v>
      </c>
      <c r="K17" s="121" t="s">
        <v>132</v>
      </c>
      <c r="P17" s="121" t="s">
        <v>133</v>
      </c>
    </row>
  </sheetData>
  <mergeCells count="55">
    <mergeCell ref="CA5:CA6"/>
    <mergeCell ref="BU5:BU6"/>
    <mergeCell ref="BV5:BV6"/>
    <mergeCell ref="BW5:BW6"/>
    <mergeCell ref="BX5:BX6"/>
    <mergeCell ref="BY5:BY6"/>
    <mergeCell ref="BZ5:BZ6"/>
    <mergeCell ref="BD5:BD6"/>
    <mergeCell ref="BE5:BE6"/>
    <mergeCell ref="BF5:BF6"/>
    <mergeCell ref="BG5:BG6"/>
    <mergeCell ref="BS5:BS6"/>
    <mergeCell ref="BT5:BT6"/>
    <mergeCell ref="CB4:CB6"/>
    <mergeCell ref="CC4:CC6"/>
    <mergeCell ref="I5:I6"/>
    <mergeCell ref="J5:W5"/>
    <mergeCell ref="Y5:Y6"/>
    <mergeCell ref="Z5:Z6"/>
    <mergeCell ref="AA5:AA6"/>
    <mergeCell ref="AB5:AB6"/>
    <mergeCell ref="AC5:AC6"/>
    <mergeCell ref="AG5:AV5"/>
    <mergeCell ref="AF4:AF6"/>
    <mergeCell ref="AG4:AV4"/>
    <mergeCell ref="AW4:BA4"/>
    <mergeCell ref="BI4:BM4"/>
    <mergeCell ref="BN4:BR4"/>
    <mergeCell ref="BS4:CA4"/>
    <mergeCell ref="AW5:AX5"/>
    <mergeCell ref="AY5:BA5"/>
    <mergeCell ref="BB5:BB6"/>
    <mergeCell ref="BC5:BC6"/>
    <mergeCell ref="I4:W4"/>
    <mergeCell ref="X4:X6"/>
    <mergeCell ref="Y4:Z4"/>
    <mergeCell ref="AA4:AC4"/>
    <mergeCell ref="AD4:AD6"/>
    <mergeCell ref="AE4:AE6"/>
    <mergeCell ref="C4:C6"/>
    <mergeCell ref="D4:D6"/>
    <mergeCell ref="E4:E6"/>
    <mergeCell ref="F4:F6"/>
    <mergeCell ref="G4:G6"/>
    <mergeCell ref="H4:H6"/>
    <mergeCell ref="A1:D2"/>
    <mergeCell ref="E1:CD2"/>
    <mergeCell ref="A3:X3"/>
    <mergeCell ref="Y3:AE3"/>
    <mergeCell ref="AF3:BG3"/>
    <mergeCell ref="BH3:BH6"/>
    <mergeCell ref="BI3:CC3"/>
    <mergeCell ref="CD3:CD6"/>
    <mergeCell ref="A4:A6"/>
    <mergeCell ref="B4:B6"/>
  </mergeCells>
  <conditionalFormatting sqref="X3:X6 X12:X1048576">
    <cfRule type="cellIs" dxfId="5" priority="6" operator="greaterThan">
      <formula>32000000</formula>
    </cfRule>
  </conditionalFormatting>
  <conditionalFormatting sqref="X8">
    <cfRule type="cellIs" dxfId="4" priority="5" operator="greaterThan">
      <formula>32000000</formula>
    </cfRule>
  </conditionalFormatting>
  <conditionalFormatting sqref="X7">
    <cfRule type="cellIs" dxfId="3" priority="4" operator="greaterThan">
      <formula>32000000</formula>
    </cfRule>
  </conditionalFormatting>
  <conditionalFormatting sqref="X9">
    <cfRule type="cellIs" dxfId="2" priority="3" operator="greaterThan">
      <formula>32000000</formula>
    </cfRule>
  </conditionalFormatting>
  <conditionalFormatting sqref="X10">
    <cfRule type="cellIs" dxfId="1" priority="2" operator="greaterThan">
      <formula>32000000</formula>
    </cfRule>
  </conditionalFormatting>
  <conditionalFormatting sqref="X11">
    <cfRule type="cellIs" dxfId="0" priority="1" operator="greaterThan">
      <formula>32000000</formula>
    </cfRule>
  </conditionalFormatting>
  <pageMargins left="0.7" right="0.7" top="0.75" bottom="0.75" header="0.3" footer="0.3"/>
  <pageSetup paperSize="9" orientation="portrait" verticalDpi="0"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Trao doi voi AI</vt:lpstr>
      <vt:lpstr>Dinh muc lao dong</vt:lpstr>
      <vt:lpstr>Chinh sach luong 3P</vt:lpstr>
      <vt:lpstr>Bang tinh luong 3P theo DG sp</vt:lpstr>
    </vt:vector>
  </TitlesOfParts>
  <Company>HP</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HP</cp:lastModifiedBy>
  <dcterms:created xsi:type="dcterms:W3CDTF">2025-04-08T08:23:41Z</dcterms:created>
  <dcterms:modified xsi:type="dcterms:W3CDTF">2025-04-08T09:09:30Z</dcterms:modified>
</cp:coreProperties>
</file>