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8760"/>
  </bookViews>
  <sheets>
    <sheet name="Dau bai" sheetId="3" r:id="rId1"/>
    <sheet name="Huong dan" sheetId="2" r:id="rId2"/>
    <sheet name="Xep hang vi tri" sheetId="4" r:id="rId3"/>
    <sheet name="Thang luong P1" sheetId="1" r:id="rId4"/>
    <sheet name="Tinh P2" sheetId="5" r:id="rId5"/>
    <sheet name="Tinh P3" sheetId="6" r:id="rId6"/>
    <sheet name="Dieu chinh 3P" sheetId="7" r:id="rId7"/>
    <sheet name="3P toi uu theo luat" sheetId="8" r:id="rId8"/>
  </sheets>
  <calcPr calcId="144525"/>
</workbook>
</file>

<file path=xl/calcChain.xml><?xml version="1.0" encoding="utf-8"?>
<calcChain xmlns="http://schemas.openxmlformats.org/spreadsheetml/2006/main">
  <c r="H22" i="8" l="1"/>
  <c r="I22" i="8" s="1"/>
  <c r="J22" i="8" s="1"/>
  <c r="K22" i="8" s="1"/>
  <c r="L22" i="8" s="1"/>
  <c r="M22" i="8" s="1"/>
  <c r="N22" i="8" s="1"/>
  <c r="G22" i="8"/>
  <c r="H47" i="8"/>
  <c r="I47" i="8" s="1"/>
  <c r="J47" i="8" s="1"/>
  <c r="K47" i="8" s="1"/>
  <c r="L47" i="8" s="1"/>
  <c r="M47" i="8" s="1"/>
  <c r="N47" i="8" s="1"/>
  <c r="G47" i="8"/>
  <c r="H72" i="8"/>
  <c r="I72" i="8" s="1"/>
  <c r="J72" i="8" s="1"/>
  <c r="K72" i="8" s="1"/>
  <c r="L72" i="8" s="1"/>
  <c r="M72" i="8" s="1"/>
  <c r="N72" i="8" s="1"/>
  <c r="G72" i="8"/>
  <c r="G71" i="8"/>
  <c r="F71" i="8"/>
  <c r="G70" i="8"/>
  <c r="F70" i="8"/>
  <c r="E60" i="8"/>
  <c r="H56" i="8"/>
  <c r="I56" i="8" s="1"/>
  <c r="F54" i="8"/>
  <c r="G54" i="8" s="1"/>
  <c r="H54" i="8" s="1"/>
  <c r="I54" i="8" s="1"/>
  <c r="J54" i="8" s="1"/>
  <c r="K54" i="8" s="1"/>
  <c r="L54" i="8" s="1"/>
  <c r="M54" i="8" s="1"/>
  <c r="N54" i="8" s="1"/>
  <c r="H46" i="8"/>
  <c r="F46" i="8"/>
  <c r="H45" i="8"/>
  <c r="F45" i="8"/>
  <c r="E35" i="8"/>
  <c r="H31" i="8"/>
  <c r="F29" i="8"/>
  <c r="F32" i="8" s="1"/>
  <c r="F33" i="8" s="1"/>
  <c r="F53" i="8" s="1"/>
  <c r="G21" i="8"/>
  <c r="F21" i="8"/>
  <c r="G20" i="8"/>
  <c r="F20" i="8"/>
  <c r="E10" i="8"/>
  <c r="F4" i="8"/>
  <c r="G4" i="8" s="1"/>
  <c r="H4" i="8" s="1"/>
  <c r="I4" i="8" s="1"/>
  <c r="J4" i="8" s="1"/>
  <c r="H57" i="8" l="1"/>
  <c r="H58" i="8" s="1"/>
  <c r="H78" i="8" s="1"/>
  <c r="G29" i="8"/>
  <c r="G32" i="8" s="1"/>
  <c r="G33" i="8" s="1"/>
  <c r="F7" i="8"/>
  <c r="F8" i="8" s="1"/>
  <c r="G7" i="8"/>
  <c r="G8" i="8" s="1"/>
  <c r="H7" i="8"/>
  <c r="H8" i="8" s="1"/>
  <c r="H28" i="8" s="1"/>
  <c r="I7" i="8"/>
  <c r="I8" i="8" s="1"/>
  <c r="J7" i="8"/>
  <c r="J8" i="8" s="1"/>
  <c r="J28" i="8" s="1"/>
  <c r="K4" i="8"/>
  <c r="I31" i="8"/>
  <c r="F34" i="8"/>
  <c r="F35" i="8" s="1"/>
  <c r="F41" i="8" s="1"/>
  <c r="F57" i="8"/>
  <c r="F58" i="8" s="1"/>
  <c r="F78" i="8" s="1"/>
  <c r="G57" i="8"/>
  <c r="G58" i="8" s="1"/>
  <c r="G78" i="8" s="1"/>
  <c r="I57" i="8"/>
  <c r="I58" i="8" s="1"/>
  <c r="I78" i="8" s="1"/>
  <c r="J56" i="8"/>
  <c r="F57" i="7"/>
  <c r="F56" i="7"/>
  <c r="G57" i="7"/>
  <c r="G56" i="7"/>
  <c r="H39" i="7"/>
  <c r="H38" i="7"/>
  <c r="F39" i="7"/>
  <c r="F38" i="7"/>
  <c r="G21" i="7"/>
  <c r="G20" i="7"/>
  <c r="F21" i="7"/>
  <c r="F20" i="7"/>
  <c r="E10" i="7"/>
  <c r="G34" i="8" l="1"/>
  <c r="G37" i="8" s="1"/>
  <c r="G42" i="8" s="1"/>
  <c r="G53" i="8"/>
  <c r="I9" i="8"/>
  <c r="I10" i="8" s="1"/>
  <c r="I16" i="8" s="1"/>
  <c r="I28" i="8"/>
  <c r="G9" i="8"/>
  <c r="G15" i="8" s="1"/>
  <c r="G28" i="8"/>
  <c r="F9" i="8"/>
  <c r="F15" i="8" s="1"/>
  <c r="F28" i="8"/>
  <c r="H59" i="8"/>
  <c r="H64" i="8" s="1"/>
  <c r="H69" i="8" s="1"/>
  <c r="H29" i="8"/>
  <c r="I29" i="8" s="1"/>
  <c r="J29" i="8" s="1"/>
  <c r="K29" i="8" s="1"/>
  <c r="L29" i="8" s="1"/>
  <c r="M29" i="8" s="1"/>
  <c r="N29" i="8" s="1"/>
  <c r="H9" i="8"/>
  <c r="H10" i="8" s="1"/>
  <c r="H16" i="8" s="1"/>
  <c r="J57" i="8"/>
  <c r="J58" i="8" s="1"/>
  <c r="J78" i="8" s="1"/>
  <c r="K56" i="8"/>
  <c r="F13" i="8"/>
  <c r="F18" i="8" s="1"/>
  <c r="F12" i="8"/>
  <c r="F17" i="8" s="1"/>
  <c r="I59" i="8"/>
  <c r="I65" i="8" s="1"/>
  <c r="F39" i="8"/>
  <c r="F44" i="8" s="1"/>
  <c r="F37" i="8"/>
  <c r="F42" i="8" s="1"/>
  <c r="F38" i="8"/>
  <c r="F43" i="8" s="1"/>
  <c r="F40" i="8"/>
  <c r="G59" i="8"/>
  <c r="J31" i="8"/>
  <c r="K7" i="8"/>
  <c r="K8" i="8" s="1"/>
  <c r="K28" i="8" s="1"/>
  <c r="L4" i="8"/>
  <c r="F59" i="8"/>
  <c r="F65" i="8" s="1"/>
  <c r="J9" i="8"/>
  <c r="J15" i="8" s="1"/>
  <c r="E46" i="7"/>
  <c r="H42" i="7"/>
  <c r="I42" i="7" s="1"/>
  <c r="J42" i="7" s="1"/>
  <c r="K42" i="7" s="1"/>
  <c r="L42" i="7" s="1"/>
  <c r="M42" i="7" s="1"/>
  <c r="N42" i="7" s="1"/>
  <c r="F40" i="7"/>
  <c r="F43" i="7" s="1"/>
  <c r="F44" i="7" s="1"/>
  <c r="F45" i="7" s="1"/>
  <c r="E28" i="7"/>
  <c r="H24" i="7"/>
  <c r="I24" i="7" s="1"/>
  <c r="F22" i="7"/>
  <c r="F25" i="7" s="1"/>
  <c r="F26" i="7" s="1"/>
  <c r="F27" i="7" s="1"/>
  <c r="F30" i="7" s="1"/>
  <c r="F35" i="7" s="1"/>
  <c r="F4" i="7"/>
  <c r="F7" i="7" s="1"/>
  <c r="F8" i="7" s="1"/>
  <c r="E42" i="6"/>
  <c r="E26" i="6"/>
  <c r="E10" i="6"/>
  <c r="H38" i="6"/>
  <c r="F36" i="6"/>
  <c r="F39" i="6" s="1"/>
  <c r="F40" i="6" s="1"/>
  <c r="H22" i="6"/>
  <c r="F20" i="6"/>
  <c r="F23" i="6" s="1"/>
  <c r="F24" i="6" s="1"/>
  <c r="F4" i="6"/>
  <c r="F7" i="6" s="1"/>
  <c r="F8" i="6" s="1"/>
  <c r="F9" i="6" s="1"/>
  <c r="L18" i="5"/>
  <c r="K18" i="5"/>
  <c r="J18" i="5"/>
  <c r="I18" i="5"/>
  <c r="H18" i="5"/>
  <c r="G18" i="5"/>
  <c r="F18" i="5"/>
  <c r="E18" i="5"/>
  <c r="D18" i="5"/>
  <c r="L13" i="5"/>
  <c r="K13" i="5"/>
  <c r="J13" i="5"/>
  <c r="I13" i="5"/>
  <c r="H13" i="5"/>
  <c r="G13" i="5"/>
  <c r="F13" i="5"/>
  <c r="E13" i="5"/>
  <c r="D13" i="5"/>
  <c r="F11" i="5"/>
  <c r="G11" i="5" s="1"/>
  <c r="H11" i="5" s="1"/>
  <c r="I11" i="5" s="1"/>
  <c r="J11" i="5" s="1"/>
  <c r="K11" i="5" s="1"/>
  <c r="L11" i="5" s="1"/>
  <c r="F16" i="5"/>
  <c r="G16" i="5" s="1"/>
  <c r="H16" i="5" s="1"/>
  <c r="I16" i="5" s="1"/>
  <c r="J16" i="5" s="1"/>
  <c r="K16" i="5" s="1"/>
  <c r="L16" i="5" s="1"/>
  <c r="D9" i="5"/>
  <c r="D12" i="5" s="1"/>
  <c r="D4" i="5"/>
  <c r="D7" i="5" s="1"/>
  <c r="D8" i="5" s="1"/>
  <c r="E4" i="5"/>
  <c r="F4" i="5" s="1"/>
  <c r="G4" i="5" s="1"/>
  <c r="H4" i="5" s="1"/>
  <c r="I4" i="5" s="1"/>
  <c r="J4" i="5" s="1"/>
  <c r="K4" i="5" s="1"/>
  <c r="L4" i="5" s="1"/>
  <c r="L7" i="5" s="1"/>
  <c r="L8" i="5" s="1"/>
  <c r="E9" i="5"/>
  <c r="F9" i="5" s="1"/>
  <c r="G9" i="5" s="1"/>
  <c r="H9" i="5" s="1"/>
  <c r="I9" i="5" s="1"/>
  <c r="J9" i="5" s="1"/>
  <c r="K9" i="5" s="1"/>
  <c r="L9" i="5" s="1"/>
  <c r="D14" i="5"/>
  <c r="E14" i="5" s="1"/>
  <c r="F14" i="5" s="1"/>
  <c r="G14" i="5" s="1"/>
  <c r="H14" i="5" s="1"/>
  <c r="I14" i="5" s="1"/>
  <c r="J14" i="5" s="1"/>
  <c r="K14" i="5" s="1"/>
  <c r="L14" i="5" s="1"/>
  <c r="G40" i="8" l="1"/>
  <c r="G35" i="8"/>
  <c r="G41" i="8" s="1"/>
  <c r="G38" i="8"/>
  <c r="G43" i="8" s="1"/>
  <c r="G39" i="8"/>
  <c r="G44" i="8" s="1"/>
  <c r="F14" i="8"/>
  <c r="F19" i="8" s="1"/>
  <c r="G12" i="8"/>
  <c r="G17" i="8" s="1"/>
  <c r="G14" i="8"/>
  <c r="G19" i="8" s="1"/>
  <c r="I14" i="8"/>
  <c r="I19" i="8" s="1"/>
  <c r="G10" i="8"/>
  <c r="G16" i="8" s="1"/>
  <c r="G13" i="8"/>
  <c r="G18" i="8" s="1"/>
  <c r="F10" i="8"/>
  <c r="F16" i="8" s="1"/>
  <c r="I12" i="8"/>
  <c r="I17" i="8" s="1"/>
  <c r="I15" i="8"/>
  <c r="I13" i="8"/>
  <c r="I18" i="8" s="1"/>
  <c r="H65" i="8"/>
  <c r="H63" i="8"/>
  <c r="H68" i="8" s="1"/>
  <c r="H60" i="8"/>
  <c r="H66" i="8" s="1"/>
  <c r="I32" i="8"/>
  <c r="I33" i="8" s="1"/>
  <c r="H62" i="8"/>
  <c r="H67" i="8" s="1"/>
  <c r="H32" i="8"/>
  <c r="H33" i="8" s="1"/>
  <c r="H15" i="8"/>
  <c r="H14" i="8"/>
  <c r="H19" i="8" s="1"/>
  <c r="H12" i="8"/>
  <c r="H17" i="8" s="1"/>
  <c r="H13" i="8"/>
  <c r="H18" i="8" s="1"/>
  <c r="M4" i="8"/>
  <c r="L7" i="8"/>
  <c r="L8" i="8" s="1"/>
  <c r="L28" i="8" s="1"/>
  <c r="K9" i="8"/>
  <c r="K15" i="8" s="1"/>
  <c r="K31" i="8"/>
  <c r="J32" i="8"/>
  <c r="J33" i="8" s="1"/>
  <c r="J53" i="8" s="1"/>
  <c r="J12" i="8"/>
  <c r="J17" i="8" s="1"/>
  <c r="J14" i="8"/>
  <c r="J19" i="8" s="1"/>
  <c r="J13" i="8"/>
  <c r="J18" i="8" s="1"/>
  <c r="J10" i="8"/>
  <c r="J16" i="8" s="1"/>
  <c r="I64" i="8"/>
  <c r="I69" i="8" s="1"/>
  <c r="I62" i="8"/>
  <c r="I67" i="8" s="1"/>
  <c r="I60" i="8"/>
  <c r="I66" i="8" s="1"/>
  <c r="I63" i="8"/>
  <c r="I68" i="8" s="1"/>
  <c r="L56" i="8"/>
  <c r="K57" i="8"/>
  <c r="K58" i="8" s="1"/>
  <c r="K78" i="8" s="1"/>
  <c r="J59" i="8"/>
  <c r="G63" i="8"/>
  <c r="G68" i="8" s="1"/>
  <c r="G62" i="8"/>
  <c r="G67" i="8" s="1"/>
  <c r="G64" i="8"/>
  <c r="G69" i="8" s="1"/>
  <c r="G60" i="8"/>
  <c r="G66" i="8" s="1"/>
  <c r="F63" i="8"/>
  <c r="F68" i="8" s="1"/>
  <c r="F62" i="8"/>
  <c r="F67" i="8" s="1"/>
  <c r="F64" i="8"/>
  <c r="F69" i="8" s="1"/>
  <c r="F60" i="8"/>
  <c r="F66" i="8" s="1"/>
  <c r="G65" i="8"/>
  <c r="F46" i="7"/>
  <c r="F52" i="7" s="1"/>
  <c r="G22" i="7"/>
  <c r="G25" i="7" s="1"/>
  <c r="G26" i="7" s="1"/>
  <c r="G27" i="7" s="1"/>
  <c r="J24" i="7"/>
  <c r="F9" i="7"/>
  <c r="F10" i="7" s="1"/>
  <c r="F16" i="7" s="1"/>
  <c r="F49" i="7"/>
  <c r="F54" i="7" s="1"/>
  <c r="F48" i="7"/>
  <c r="F53" i="7" s="1"/>
  <c r="F50" i="7"/>
  <c r="F55" i="7" s="1"/>
  <c r="G4" i="7"/>
  <c r="F33" i="7"/>
  <c r="F32" i="7"/>
  <c r="F37" i="7" s="1"/>
  <c r="F51" i="7"/>
  <c r="F31" i="7"/>
  <c r="F36" i="7" s="1"/>
  <c r="F28" i="7"/>
  <c r="F34" i="7" s="1"/>
  <c r="G40" i="7"/>
  <c r="F41" i="6"/>
  <c r="F46" i="6" s="1"/>
  <c r="F51" i="6" s="1"/>
  <c r="F25" i="6"/>
  <c r="F30" i="6" s="1"/>
  <c r="F35" i="6" s="1"/>
  <c r="F10" i="6"/>
  <c r="F16" i="6" s="1"/>
  <c r="F13" i="6"/>
  <c r="F18" i="6" s="1"/>
  <c r="F14" i="6"/>
  <c r="F19" i="6" s="1"/>
  <c r="F12" i="6"/>
  <c r="F17" i="6" s="1"/>
  <c r="F15" i="6"/>
  <c r="I38" i="6"/>
  <c r="G4" i="6"/>
  <c r="I22" i="6"/>
  <c r="G36" i="6"/>
  <c r="G20" i="6"/>
  <c r="L17" i="5"/>
  <c r="H17" i="5"/>
  <c r="G17" i="5"/>
  <c r="L12" i="5"/>
  <c r="F17" i="5"/>
  <c r="I17" i="5"/>
  <c r="K17" i="5"/>
  <c r="J17" i="5"/>
  <c r="D17" i="5"/>
  <c r="E12" i="5"/>
  <c r="F12" i="5"/>
  <c r="G12" i="5"/>
  <c r="E7" i="5"/>
  <c r="E8" i="5" s="1"/>
  <c r="H12" i="5"/>
  <c r="F7" i="5"/>
  <c r="F8" i="5" s="1"/>
  <c r="I12" i="5"/>
  <c r="G7" i="5"/>
  <c r="G8" i="5" s="1"/>
  <c r="J12" i="5"/>
  <c r="H7" i="5"/>
  <c r="H8" i="5" s="1"/>
  <c r="K12" i="5"/>
  <c r="I7" i="5"/>
  <c r="I8" i="5" s="1"/>
  <c r="J7" i="5"/>
  <c r="J8" i="5" s="1"/>
  <c r="K7" i="5"/>
  <c r="K8" i="5" s="1"/>
  <c r="E17" i="5"/>
  <c r="F10" i="1"/>
  <c r="F9" i="1"/>
  <c r="D5" i="1"/>
  <c r="D6" i="1"/>
  <c r="C5" i="4"/>
  <c r="C6" i="4"/>
  <c r="D27" i="3"/>
  <c r="H19" i="3" s="1"/>
  <c r="H12" i="3"/>
  <c r="H11" i="3"/>
  <c r="H10" i="3"/>
  <c r="F12" i="3"/>
  <c r="F11" i="3"/>
  <c r="F10" i="3"/>
  <c r="I34" i="8" l="1"/>
  <c r="I38" i="8" s="1"/>
  <c r="I43" i="8" s="1"/>
  <c r="I53" i="8"/>
  <c r="H34" i="8"/>
  <c r="H38" i="8" s="1"/>
  <c r="H43" i="8" s="1"/>
  <c r="H53" i="8"/>
  <c r="H40" i="8"/>
  <c r="J64" i="8"/>
  <c r="J69" i="8" s="1"/>
  <c r="J62" i="8"/>
  <c r="J67" i="8" s="1"/>
  <c r="J60" i="8"/>
  <c r="J66" i="8" s="1"/>
  <c r="J63" i="8"/>
  <c r="J68" i="8" s="1"/>
  <c r="J34" i="8"/>
  <c r="K32" i="8"/>
  <c r="K33" i="8" s="1"/>
  <c r="K53" i="8" s="1"/>
  <c r="L31" i="8"/>
  <c r="K59" i="8"/>
  <c r="K65" i="8" s="1"/>
  <c r="M56" i="8"/>
  <c r="L57" i="8"/>
  <c r="L58" i="8" s="1"/>
  <c r="L78" i="8" s="1"/>
  <c r="I40" i="8"/>
  <c r="K14" i="8"/>
  <c r="K19" i="8" s="1"/>
  <c r="K12" i="8"/>
  <c r="K17" i="8" s="1"/>
  <c r="K13" i="8"/>
  <c r="K18" i="8" s="1"/>
  <c r="K10" i="8"/>
  <c r="K16" i="8" s="1"/>
  <c r="J65" i="8"/>
  <c r="L9" i="8"/>
  <c r="N4" i="8"/>
  <c r="N7" i="8" s="1"/>
  <c r="N8" i="8" s="1"/>
  <c r="N28" i="8" s="1"/>
  <c r="M7" i="8"/>
  <c r="M8" i="8" s="1"/>
  <c r="M28" i="8" s="1"/>
  <c r="F15" i="7"/>
  <c r="H22" i="7"/>
  <c r="H25" i="7" s="1"/>
  <c r="H26" i="7" s="1"/>
  <c r="H40" i="7"/>
  <c r="G43" i="7"/>
  <c r="G44" i="7" s="1"/>
  <c r="G7" i="7"/>
  <c r="G8" i="7" s="1"/>
  <c r="H4" i="7"/>
  <c r="F13" i="7"/>
  <c r="F18" i="7" s="1"/>
  <c r="F14" i="7"/>
  <c r="F19" i="7" s="1"/>
  <c r="F12" i="7"/>
  <c r="F17" i="7" s="1"/>
  <c r="G30" i="7"/>
  <c r="G35" i="7" s="1"/>
  <c r="G32" i="7"/>
  <c r="G37" i="7" s="1"/>
  <c r="G31" i="7"/>
  <c r="G36" i="7" s="1"/>
  <c r="G33" i="7"/>
  <c r="G28" i="7"/>
  <c r="G34" i="7" s="1"/>
  <c r="K24" i="7"/>
  <c r="F44" i="6"/>
  <c r="F49" i="6" s="1"/>
  <c r="F28" i="6"/>
  <c r="F33" i="6" s="1"/>
  <c r="F45" i="6"/>
  <c r="F50" i="6" s="1"/>
  <c r="F47" i="6"/>
  <c r="F42" i="6"/>
  <c r="F48" i="6" s="1"/>
  <c r="F31" i="6"/>
  <c r="F26" i="6"/>
  <c r="F32" i="6" s="1"/>
  <c r="F29" i="6"/>
  <c r="F34" i="6" s="1"/>
  <c r="G23" i="6"/>
  <c r="G24" i="6" s="1"/>
  <c r="H20" i="6"/>
  <c r="G39" i="6"/>
  <c r="G40" i="6" s="1"/>
  <c r="H36" i="6"/>
  <c r="J22" i="6"/>
  <c r="H4" i="6"/>
  <c r="G7" i="6"/>
  <c r="G8" i="6" s="1"/>
  <c r="G9" i="6" s="1"/>
  <c r="J38" i="6"/>
  <c r="F11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D22" i="3"/>
  <c r="I19" i="3"/>
  <c r="C22" i="3"/>
  <c r="E22" i="3"/>
  <c r="C25" i="3"/>
  <c r="E25" i="3"/>
  <c r="D19" i="3"/>
  <c r="E19" i="3"/>
  <c r="D25" i="3"/>
  <c r="F19" i="3"/>
  <c r="G19" i="3"/>
  <c r="H35" i="8" l="1"/>
  <c r="H41" i="8" s="1"/>
  <c r="H37" i="8"/>
  <c r="H42" i="8" s="1"/>
  <c r="H39" i="8"/>
  <c r="H44" i="8" s="1"/>
  <c r="I35" i="8"/>
  <c r="I41" i="8" s="1"/>
  <c r="I37" i="8"/>
  <c r="I42" i="8" s="1"/>
  <c r="I39" i="8"/>
  <c r="I44" i="8" s="1"/>
  <c r="K34" i="8"/>
  <c r="L59" i="8"/>
  <c r="M9" i="8"/>
  <c r="N56" i="8"/>
  <c r="N57" i="8" s="1"/>
  <c r="N58" i="8" s="1"/>
  <c r="N78" i="8" s="1"/>
  <c r="M57" i="8"/>
  <c r="M58" i="8" s="1"/>
  <c r="M78" i="8" s="1"/>
  <c r="N9" i="8"/>
  <c r="N15" i="8"/>
  <c r="L13" i="8"/>
  <c r="L18" i="8" s="1"/>
  <c r="L14" i="8"/>
  <c r="L19" i="8" s="1"/>
  <c r="L12" i="8"/>
  <c r="L17" i="8" s="1"/>
  <c r="L10" i="8"/>
  <c r="L16" i="8" s="1"/>
  <c r="J38" i="8"/>
  <c r="J43" i="8" s="1"/>
  <c r="J39" i="8"/>
  <c r="J44" i="8" s="1"/>
  <c r="J37" i="8"/>
  <c r="J42" i="8" s="1"/>
  <c r="J35" i="8"/>
  <c r="J41" i="8" s="1"/>
  <c r="L15" i="8"/>
  <c r="J40" i="8"/>
  <c r="K63" i="8"/>
  <c r="K68" i="8" s="1"/>
  <c r="K62" i="8"/>
  <c r="K67" i="8" s="1"/>
  <c r="K64" i="8"/>
  <c r="K69" i="8" s="1"/>
  <c r="K60" i="8"/>
  <c r="K66" i="8" s="1"/>
  <c r="L32" i="8"/>
  <c r="L33" i="8" s="1"/>
  <c r="L53" i="8" s="1"/>
  <c r="M31" i="8"/>
  <c r="I22" i="7"/>
  <c r="I25" i="7" s="1"/>
  <c r="I26" i="7" s="1"/>
  <c r="H27" i="7"/>
  <c r="H33" i="7" s="1"/>
  <c r="L24" i="7"/>
  <c r="I4" i="7"/>
  <c r="H7" i="7"/>
  <c r="H8" i="7" s="1"/>
  <c r="G9" i="7"/>
  <c r="G45" i="7"/>
  <c r="I40" i="7"/>
  <c r="H43" i="7"/>
  <c r="H44" i="7" s="1"/>
  <c r="G41" i="6"/>
  <c r="G12" i="6"/>
  <c r="G17" i="6" s="1"/>
  <c r="G14" i="6"/>
  <c r="G19" i="6" s="1"/>
  <c r="G13" i="6"/>
  <c r="G18" i="6" s="1"/>
  <c r="G10" i="6"/>
  <c r="G25" i="6"/>
  <c r="G31" i="6" s="1"/>
  <c r="K38" i="6"/>
  <c r="I4" i="6"/>
  <c r="H7" i="6"/>
  <c r="H8" i="6" s="1"/>
  <c r="H9" i="6" s="1"/>
  <c r="K22" i="6"/>
  <c r="I36" i="6"/>
  <c r="H39" i="6"/>
  <c r="H40" i="6" s="1"/>
  <c r="I20" i="6"/>
  <c r="H23" i="6"/>
  <c r="H24" i="6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M59" i="8" l="1"/>
  <c r="N59" i="8"/>
  <c r="M13" i="8"/>
  <c r="M18" i="8" s="1"/>
  <c r="M14" i="8"/>
  <c r="M19" i="8" s="1"/>
  <c r="M12" i="8"/>
  <c r="M17" i="8" s="1"/>
  <c r="M10" i="8"/>
  <c r="M16" i="8" s="1"/>
  <c r="M15" i="8"/>
  <c r="M32" i="8"/>
  <c r="M33" i="8" s="1"/>
  <c r="M53" i="8" s="1"/>
  <c r="N31" i="8"/>
  <c r="N32" i="8" s="1"/>
  <c r="N33" i="8" s="1"/>
  <c r="N53" i="8" s="1"/>
  <c r="L34" i="8"/>
  <c r="L40" i="8" s="1"/>
  <c r="L63" i="8"/>
  <c r="L68" i="8" s="1"/>
  <c r="L62" i="8"/>
  <c r="L67" i="8" s="1"/>
  <c r="L64" i="8"/>
  <c r="L69" i="8" s="1"/>
  <c r="L60" i="8"/>
  <c r="L66" i="8" s="1"/>
  <c r="L65" i="8"/>
  <c r="K37" i="8"/>
  <c r="K42" i="8" s="1"/>
  <c r="K39" i="8"/>
  <c r="K44" i="8" s="1"/>
  <c r="K38" i="8"/>
  <c r="K43" i="8" s="1"/>
  <c r="K35" i="8"/>
  <c r="K41" i="8" s="1"/>
  <c r="K40" i="8"/>
  <c r="N14" i="8"/>
  <c r="N19" i="8" s="1"/>
  <c r="N12" i="8"/>
  <c r="N17" i="8" s="1"/>
  <c r="N10" i="8"/>
  <c r="N16" i="8" s="1"/>
  <c r="N13" i="8"/>
  <c r="N18" i="8" s="1"/>
  <c r="J22" i="7"/>
  <c r="J25" i="7" s="1"/>
  <c r="J26" i="7" s="1"/>
  <c r="G49" i="7"/>
  <c r="G54" i="7" s="1"/>
  <c r="G50" i="7"/>
  <c r="G55" i="7" s="1"/>
  <c r="G48" i="7"/>
  <c r="G53" i="7" s="1"/>
  <c r="G46" i="7"/>
  <c r="G52" i="7" s="1"/>
  <c r="G14" i="7"/>
  <c r="G19" i="7" s="1"/>
  <c r="G13" i="7"/>
  <c r="G18" i="7" s="1"/>
  <c r="G12" i="7"/>
  <c r="G17" i="7" s="1"/>
  <c r="G10" i="7"/>
  <c r="G16" i="7" s="1"/>
  <c r="J4" i="7"/>
  <c r="I7" i="7"/>
  <c r="I8" i="7" s="1"/>
  <c r="I27" i="7"/>
  <c r="G51" i="7"/>
  <c r="G15" i="7"/>
  <c r="H9" i="7"/>
  <c r="H15" i="7" s="1"/>
  <c r="M24" i="7"/>
  <c r="H45" i="7"/>
  <c r="J40" i="7"/>
  <c r="I43" i="7"/>
  <c r="I44" i="7" s="1"/>
  <c r="H30" i="7"/>
  <c r="H35" i="7" s="1"/>
  <c r="H28" i="7"/>
  <c r="H34" i="7" s="1"/>
  <c r="H31" i="7"/>
  <c r="H36" i="7" s="1"/>
  <c r="H32" i="7"/>
  <c r="H37" i="7" s="1"/>
  <c r="H41" i="6"/>
  <c r="H47" i="6" s="1"/>
  <c r="G46" i="6"/>
  <c r="G51" i="6" s="1"/>
  <c r="G44" i="6"/>
  <c r="G49" i="6" s="1"/>
  <c r="G45" i="6"/>
  <c r="G50" i="6" s="1"/>
  <c r="G42" i="6"/>
  <c r="G48" i="6" s="1"/>
  <c r="G47" i="6"/>
  <c r="H13" i="6"/>
  <c r="H18" i="6" s="1"/>
  <c r="H10" i="6"/>
  <c r="H16" i="6" s="1"/>
  <c r="H12" i="6"/>
  <c r="H17" i="6" s="1"/>
  <c r="H14" i="6"/>
  <c r="H19" i="6" s="1"/>
  <c r="G28" i="6"/>
  <c r="G33" i="6" s="1"/>
  <c r="G26" i="6"/>
  <c r="G32" i="6" s="1"/>
  <c r="G30" i="6"/>
  <c r="G35" i="6" s="1"/>
  <c r="G29" i="6"/>
  <c r="G34" i="6" s="1"/>
  <c r="H25" i="6"/>
  <c r="G16" i="6"/>
  <c r="G15" i="6"/>
  <c r="J20" i="6"/>
  <c r="I23" i="6"/>
  <c r="I24" i="6" s="1"/>
  <c r="J36" i="6"/>
  <c r="I39" i="6"/>
  <c r="I40" i="6" s="1"/>
  <c r="L22" i="6"/>
  <c r="J4" i="6"/>
  <c r="I7" i="6"/>
  <c r="I8" i="6" s="1"/>
  <c r="I9" i="6" s="1"/>
  <c r="L38" i="6"/>
  <c r="M34" i="8" l="1"/>
  <c r="M40" i="8"/>
  <c r="N62" i="8"/>
  <c r="N67" i="8" s="1"/>
  <c r="N64" i="8"/>
  <c r="N69" i="8" s="1"/>
  <c r="N60" i="8"/>
  <c r="N66" i="8" s="1"/>
  <c r="N63" i="8"/>
  <c r="N68" i="8" s="1"/>
  <c r="N65" i="8"/>
  <c r="L37" i="8"/>
  <c r="L42" i="8" s="1"/>
  <c r="L39" i="8"/>
  <c r="L44" i="8" s="1"/>
  <c r="L38" i="8"/>
  <c r="L43" i="8" s="1"/>
  <c r="L35" i="8"/>
  <c r="L41" i="8" s="1"/>
  <c r="M63" i="8"/>
  <c r="M68" i="8" s="1"/>
  <c r="M64" i="8"/>
  <c r="M69" i="8" s="1"/>
  <c r="M62" i="8"/>
  <c r="M67" i="8" s="1"/>
  <c r="M60" i="8"/>
  <c r="M66" i="8" s="1"/>
  <c r="N34" i="8"/>
  <c r="N40" i="8"/>
  <c r="M65" i="8"/>
  <c r="K22" i="7"/>
  <c r="L22" i="7" s="1"/>
  <c r="I9" i="7"/>
  <c r="H49" i="7"/>
  <c r="H54" i="7" s="1"/>
  <c r="H50" i="7"/>
  <c r="H55" i="7" s="1"/>
  <c r="H48" i="7"/>
  <c r="H53" i="7" s="1"/>
  <c r="H46" i="7"/>
  <c r="H52" i="7" s="1"/>
  <c r="K4" i="7"/>
  <c r="J7" i="7"/>
  <c r="J8" i="7" s="1"/>
  <c r="N24" i="7"/>
  <c r="H14" i="7"/>
  <c r="H19" i="7" s="1"/>
  <c r="H12" i="7"/>
  <c r="H17" i="7" s="1"/>
  <c r="H13" i="7"/>
  <c r="H18" i="7" s="1"/>
  <c r="H10" i="7"/>
  <c r="H16" i="7" s="1"/>
  <c r="J27" i="7"/>
  <c r="I45" i="7"/>
  <c r="I51" i="7" s="1"/>
  <c r="I30" i="7"/>
  <c r="I35" i="7" s="1"/>
  <c r="I31" i="7"/>
  <c r="I36" i="7" s="1"/>
  <c r="I28" i="7"/>
  <c r="I34" i="7" s="1"/>
  <c r="I32" i="7"/>
  <c r="I37" i="7" s="1"/>
  <c r="K40" i="7"/>
  <c r="J43" i="7"/>
  <c r="J44" i="7" s="1"/>
  <c r="I33" i="7"/>
  <c r="H51" i="7"/>
  <c r="I41" i="6"/>
  <c r="I47" i="6" s="1"/>
  <c r="H46" i="6"/>
  <c r="H51" i="6" s="1"/>
  <c r="H44" i="6"/>
  <c r="H49" i="6" s="1"/>
  <c r="H45" i="6"/>
  <c r="H50" i="6" s="1"/>
  <c r="H42" i="6"/>
  <c r="H48" i="6" s="1"/>
  <c r="H29" i="6"/>
  <c r="H34" i="6" s="1"/>
  <c r="H28" i="6"/>
  <c r="H33" i="6" s="1"/>
  <c r="H30" i="6"/>
  <c r="H35" i="6" s="1"/>
  <c r="H26" i="6"/>
  <c r="H32" i="6" s="1"/>
  <c r="I12" i="6"/>
  <c r="I17" i="6" s="1"/>
  <c r="I13" i="6"/>
  <c r="I18" i="6" s="1"/>
  <c r="I14" i="6"/>
  <c r="I19" i="6" s="1"/>
  <c r="I10" i="6"/>
  <c r="I16" i="6" s="1"/>
  <c r="I25" i="6"/>
  <c r="I31" i="6"/>
  <c r="H31" i="6"/>
  <c r="H15" i="6"/>
  <c r="M38" i="6"/>
  <c r="K4" i="6"/>
  <c r="J7" i="6"/>
  <c r="J8" i="6" s="1"/>
  <c r="J9" i="6" s="1"/>
  <c r="M22" i="6"/>
  <c r="K36" i="6"/>
  <c r="J39" i="6"/>
  <c r="J40" i="6" s="1"/>
  <c r="K20" i="6"/>
  <c r="J23" i="6"/>
  <c r="J24" i="6" s="1"/>
  <c r="N38" i="8" l="1"/>
  <c r="N43" i="8" s="1"/>
  <c r="N39" i="8"/>
  <c r="N44" i="8" s="1"/>
  <c r="N37" i="8"/>
  <c r="N42" i="8" s="1"/>
  <c r="N35" i="8"/>
  <c r="N41" i="8" s="1"/>
  <c r="M37" i="8"/>
  <c r="M42" i="8" s="1"/>
  <c r="M39" i="8"/>
  <c r="M44" i="8" s="1"/>
  <c r="M38" i="8"/>
  <c r="M43" i="8" s="1"/>
  <c r="M35" i="8"/>
  <c r="M41" i="8" s="1"/>
  <c r="K25" i="7"/>
  <c r="K26" i="7" s="1"/>
  <c r="K27" i="7" s="1"/>
  <c r="K33" i="7" s="1"/>
  <c r="I50" i="7"/>
  <c r="I55" i="7" s="1"/>
  <c r="I49" i="7"/>
  <c r="I54" i="7" s="1"/>
  <c r="I48" i="7"/>
  <c r="I53" i="7" s="1"/>
  <c r="I46" i="7"/>
  <c r="I52" i="7" s="1"/>
  <c r="J9" i="7"/>
  <c r="J15" i="7"/>
  <c r="L4" i="7"/>
  <c r="K7" i="7"/>
  <c r="K8" i="7" s="1"/>
  <c r="M22" i="7"/>
  <c r="L25" i="7"/>
  <c r="L26" i="7" s="1"/>
  <c r="J30" i="7"/>
  <c r="J35" i="7" s="1"/>
  <c r="J31" i="7"/>
  <c r="J36" i="7" s="1"/>
  <c r="J28" i="7"/>
  <c r="J34" i="7" s="1"/>
  <c r="J32" i="7"/>
  <c r="J37" i="7" s="1"/>
  <c r="J45" i="7"/>
  <c r="J51" i="7" s="1"/>
  <c r="J33" i="7"/>
  <c r="L40" i="7"/>
  <c r="K43" i="7"/>
  <c r="K44" i="7" s="1"/>
  <c r="I14" i="7"/>
  <c r="I19" i="7" s="1"/>
  <c r="I12" i="7"/>
  <c r="I17" i="7" s="1"/>
  <c r="I13" i="7"/>
  <c r="I18" i="7" s="1"/>
  <c r="I10" i="7"/>
  <c r="I16" i="7" s="1"/>
  <c r="I15" i="7"/>
  <c r="I44" i="6"/>
  <c r="I49" i="6" s="1"/>
  <c r="I45" i="6"/>
  <c r="I50" i="6" s="1"/>
  <c r="I46" i="6"/>
  <c r="I51" i="6" s="1"/>
  <c r="I42" i="6"/>
  <c r="I48" i="6" s="1"/>
  <c r="J41" i="6"/>
  <c r="J10" i="6"/>
  <c r="J16" i="6" s="1"/>
  <c r="J13" i="6"/>
  <c r="J18" i="6" s="1"/>
  <c r="J14" i="6"/>
  <c r="J19" i="6" s="1"/>
  <c r="J12" i="6"/>
  <c r="J17" i="6" s="1"/>
  <c r="J25" i="6"/>
  <c r="J31" i="6" s="1"/>
  <c r="I28" i="6"/>
  <c r="I33" i="6" s="1"/>
  <c r="I29" i="6"/>
  <c r="I34" i="6" s="1"/>
  <c r="I30" i="6"/>
  <c r="I35" i="6" s="1"/>
  <c r="I26" i="6"/>
  <c r="I32" i="6" s="1"/>
  <c r="I15" i="6"/>
  <c r="L20" i="6"/>
  <c r="K23" i="6"/>
  <c r="K24" i="6" s="1"/>
  <c r="L36" i="6"/>
  <c r="K39" i="6"/>
  <c r="K40" i="6" s="1"/>
  <c r="N22" i="6"/>
  <c r="L4" i="6"/>
  <c r="K7" i="6"/>
  <c r="K8" i="6" s="1"/>
  <c r="K9" i="6" s="1"/>
  <c r="N38" i="6"/>
  <c r="M40" i="7" l="1"/>
  <c r="L43" i="7"/>
  <c r="L44" i="7" s="1"/>
  <c r="J12" i="7"/>
  <c r="J17" i="7" s="1"/>
  <c r="J13" i="7"/>
  <c r="J18" i="7" s="1"/>
  <c r="J14" i="7"/>
  <c r="J19" i="7" s="1"/>
  <c r="J10" i="7"/>
  <c r="J16" i="7" s="1"/>
  <c r="L27" i="7"/>
  <c r="L33" i="7" s="1"/>
  <c r="N22" i="7"/>
  <c r="N25" i="7" s="1"/>
  <c r="N26" i="7" s="1"/>
  <c r="M25" i="7"/>
  <c r="M26" i="7" s="1"/>
  <c r="K45" i="7"/>
  <c r="K51" i="7" s="1"/>
  <c r="K9" i="7"/>
  <c r="M4" i="7"/>
  <c r="L7" i="7"/>
  <c r="L8" i="7" s="1"/>
  <c r="K31" i="7"/>
  <c r="K36" i="7" s="1"/>
  <c r="K30" i="7"/>
  <c r="K35" i="7" s="1"/>
  <c r="K32" i="7"/>
  <c r="K37" i="7" s="1"/>
  <c r="K28" i="7"/>
  <c r="K34" i="7" s="1"/>
  <c r="J50" i="7"/>
  <c r="J55" i="7" s="1"/>
  <c r="J48" i="7"/>
  <c r="J53" i="7" s="1"/>
  <c r="J49" i="7"/>
  <c r="J54" i="7" s="1"/>
  <c r="J46" i="7"/>
  <c r="J52" i="7" s="1"/>
  <c r="K41" i="6"/>
  <c r="K47" i="6" s="1"/>
  <c r="J44" i="6"/>
  <c r="J49" i="6" s="1"/>
  <c r="J46" i="6"/>
  <c r="J51" i="6" s="1"/>
  <c r="J42" i="6"/>
  <c r="J48" i="6" s="1"/>
  <c r="J45" i="6"/>
  <c r="J50" i="6" s="1"/>
  <c r="J47" i="6"/>
  <c r="J26" i="6"/>
  <c r="J32" i="6" s="1"/>
  <c r="J28" i="6"/>
  <c r="J33" i="6" s="1"/>
  <c r="J29" i="6"/>
  <c r="J34" i="6" s="1"/>
  <c r="J30" i="6"/>
  <c r="J35" i="6" s="1"/>
  <c r="K25" i="6"/>
  <c r="K10" i="6"/>
  <c r="K12" i="6"/>
  <c r="K17" i="6" s="1"/>
  <c r="K14" i="6"/>
  <c r="K19" i="6" s="1"/>
  <c r="K13" i="6"/>
  <c r="K18" i="6" s="1"/>
  <c r="J15" i="6"/>
  <c r="K15" i="6"/>
  <c r="M4" i="6"/>
  <c r="L7" i="6"/>
  <c r="L8" i="6" s="1"/>
  <c r="L9" i="6" s="1"/>
  <c r="M36" i="6"/>
  <c r="L39" i="6"/>
  <c r="L40" i="6" s="1"/>
  <c r="M20" i="6"/>
  <c r="L23" i="6"/>
  <c r="L24" i="6" s="1"/>
  <c r="M27" i="7" l="1"/>
  <c r="M33" i="7" s="1"/>
  <c r="N27" i="7"/>
  <c r="N33" i="7"/>
  <c r="L9" i="7"/>
  <c r="L31" i="7"/>
  <c r="L36" i="7" s="1"/>
  <c r="L32" i="7"/>
  <c r="L37" i="7" s="1"/>
  <c r="L30" i="7"/>
  <c r="L35" i="7" s="1"/>
  <c r="L28" i="7"/>
  <c r="L34" i="7" s="1"/>
  <c r="M7" i="7"/>
  <c r="M8" i="7" s="1"/>
  <c r="N4" i="7"/>
  <c r="N7" i="7" s="1"/>
  <c r="N8" i="7" s="1"/>
  <c r="K12" i="7"/>
  <c r="K17" i="7" s="1"/>
  <c r="K14" i="7"/>
  <c r="K19" i="7" s="1"/>
  <c r="K13" i="7"/>
  <c r="K18" i="7" s="1"/>
  <c r="K10" i="7"/>
  <c r="K16" i="7" s="1"/>
  <c r="K15" i="7"/>
  <c r="L45" i="7"/>
  <c r="K50" i="7"/>
  <c r="K55" i="7" s="1"/>
  <c r="K49" i="7"/>
  <c r="K54" i="7" s="1"/>
  <c r="K48" i="7"/>
  <c r="K53" i="7" s="1"/>
  <c r="K46" i="7"/>
  <c r="K52" i="7" s="1"/>
  <c r="N40" i="7"/>
  <c r="N43" i="7" s="1"/>
  <c r="N44" i="7" s="1"/>
  <c r="M43" i="7"/>
  <c r="M44" i="7" s="1"/>
  <c r="K42" i="6"/>
  <c r="K48" i="6" s="1"/>
  <c r="K44" i="6"/>
  <c r="K49" i="6" s="1"/>
  <c r="K45" i="6"/>
  <c r="K50" i="6" s="1"/>
  <c r="K46" i="6"/>
  <c r="K51" i="6" s="1"/>
  <c r="L41" i="6"/>
  <c r="L47" i="6"/>
  <c r="K30" i="6"/>
  <c r="K35" i="6" s="1"/>
  <c r="K26" i="6"/>
  <c r="K32" i="6" s="1"/>
  <c r="K28" i="6"/>
  <c r="K33" i="6" s="1"/>
  <c r="K29" i="6"/>
  <c r="K34" i="6" s="1"/>
  <c r="K31" i="6"/>
  <c r="L13" i="6"/>
  <c r="L18" i="6" s="1"/>
  <c r="L12" i="6"/>
  <c r="L17" i="6" s="1"/>
  <c r="L14" i="6"/>
  <c r="L19" i="6" s="1"/>
  <c r="L10" i="6"/>
  <c r="L16" i="6" s="1"/>
  <c r="L25" i="6"/>
  <c r="L31" i="6" s="1"/>
  <c r="K16" i="6"/>
  <c r="N20" i="6"/>
  <c r="N23" i="6" s="1"/>
  <c r="N24" i="6" s="1"/>
  <c r="M23" i="6"/>
  <c r="M24" i="6" s="1"/>
  <c r="N36" i="6"/>
  <c r="N39" i="6" s="1"/>
  <c r="N40" i="6" s="1"/>
  <c r="M39" i="6"/>
  <c r="M40" i="6" s="1"/>
  <c r="N4" i="6"/>
  <c r="N7" i="6" s="1"/>
  <c r="N8" i="6" s="1"/>
  <c r="N9" i="6" s="1"/>
  <c r="M7" i="6"/>
  <c r="M8" i="6" s="1"/>
  <c r="M9" i="6" s="1"/>
  <c r="L50" i="7" l="1"/>
  <c r="L55" i="7" s="1"/>
  <c r="L48" i="7"/>
  <c r="L53" i="7" s="1"/>
  <c r="L49" i="7"/>
  <c r="L54" i="7" s="1"/>
  <c r="L46" i="7"/>
  <c r="L52" i="7" s="1"/>
  <c r="L51" i="7"/>
  <c r="L12" i="7"/>
  <c r="L17" i="7" s="1"/>
  <c r="L14" i="7"/>
  <c r="L19" i="7" s="1"/>
  <c r="L13" i="7"/>
  <c r="L18" i="7" s="1"/>
  <c r="L10" i="7"/>
  <c r="L16" i="7" s="1"/>
  <c r="L15" i="7"/>
  <c r="M45" i="7"/>
  <c r="M51" i="7" s="1"/>
  <c r="N45" i="7"/>
  <c r="N32" i="7"/>
  <c r="N37" i="7" s="1"/>
  <c r="N30" i="7"/>
  <c r="N35" i="7" s="1"/>
  <c r="N28" i="7"/>
  <c r="N34" i="7" s="1"/>
  <c r="N31" i="7"/>
  <c r="N36" i="7" s="1"/>
  <c r="N9" i="7"/>
  <c r="M9" i="7"/>
  <c r="M15" i="7" s="1"/>
  <c r="M31" i="7"/>
  <c r="M36" i="7" s="1"/>
  <c r="M32" i="7"/>
  <c r="M37" i="7" s="1"/>
  <c r="M30" i="7"/>
  <c r="M35" i="7" s="1"/>
  <c r="M28" i="7"/>
  <c r="M34" i="7" s="1"/>
  <c r="M41" i="6"/>
  <c r="M47" i="6" s="1"/>
  <c r="N41" i="6"/>
  <c r="L45" i="6"/>
  <c r="L50" i="6" s="1"/>
  <c r="L46" i="6"/>
  <c r="L51" i="6" s="1"/>
  <c r="L44" i="6"/>
  <c r="L49" i="6" s="1"/>
  <c r="L42" i="6"/>
  <c r="L48" i="6" s="1"/>
  <c r="M25" i="6"/>
  <c r="M31" i="6"/>
  <c r="N25" i="6"/>
  <c r="N31" i="6" s="1"/>
  <c r="L26" i="6"/>
  <c r="L32" i="6" s="1"/>
  <c r="L29" i="6"/>
  <c r="L34" i="6" s="1"/>
  <c r="L28" i="6"/>
  <c r="L33" i="6" s="1"/>
  <c r="L30" i="6"/>
  <c r="L35" i="6" s="1"/>
  <c r="M12" i="6"/>
  <c r="M17" i="6" s="1"/>
  <c r="M13" i="6"/>
  <c r="M18" i="6" s="1"/>
  <c r="M14" i="6"/>
  <c r="M19" i="6" s="1"/>
  <c r="M10" i="6"/>
  <c r="M16" i="6" s="1"/>
  <c r="N14" i="6"/>
  <c r="N19" i="6" s="1"/>
  <c r="N10" i="6"/>
  <c r="N12" i="6"/>
  <c r="N17" i="6" s="1"/>
  <c r="N13" i="6"/>
  <c r="N18" i="6" s="1"/>
  <c r="L15" i="6"/>
  <c r="N12" i="7" l="1"/>
  <c r="N17" i="7" s="1"/>
  <c r="N13" i="7"/>
  <c r="N18" i="7" s="1"/>
  <c r="N14" i="7"/>
  <c r="N19" i="7" s="1"/>
  <c r="N10" i="7"/>
  <c r="N16" i="7" s="1"/>
  <c r="N15" i="7"/>
  <c r="N48" i="7"/>
  <c r="N53" i="7" s="1"/>
  <c r="N50" i="7"/>
  <c r="N55" i="7" s="1"/>
  <c r="N49" i="7"/>
  <c r="N54" i="7" s="1"/>
  <c r="N46" i="7"/>
  <c r="N52" i="7" s="1"/>
  <c r="N51" i="7"/>
  <c r="M12" i="7"/>
  <c r="M17" i="7" s="1"/>
  <c r="M14" i="7"/>
  <c r="M19" i="7" s="1"/>
  <c r="M13" i="7"/>
  <c r="M18" i="7" s="1"/>
  <c r="M10" i="7"/>
  <c r="M16" i="7" s="1"/>
  <c r="M48" i="7"/>
  <c r="M53" i="7" s="1"/>
  <c r="M50" i="7"/>
  <c r="M55" i="7" s="1"/>
  <c r="M49" i="7"/>
  <c r="M54" i="7" s="1"/>
  <c r="M46" i="7"/>
  <c r="M52" i="7" s="1"/>
  <c r="N46" i="6"/>
  <c r="N51" i="6" s="1"/>
  <c r="N42" i="6"/>
  <c r="N48" i="6" s="1"/>
  <c r="N45" i="6"/>
  <c r="N50" i="6" s="1"/>
  <c r="N44" i="6"/>
  <c r="N49" i="6" s="1"/>
  <c r="M45" i="6"/>
  <c r="M50" i="6" s="1"/>
  <c r="M44" i="6"/>
  <c r="M49" i="6" s="1"/>
  <c r="M42" i="6"/>
  <c r="M48" i="6" s="1"/>
  <c r="M46" i="6"/>
  <c r="M51" i="6" s="1"/>
  <c r="N47" i="6"/>
  <c r="N30" i="6"/>
  <c r="N35" i="6" s="1"/>
  <c r="N28" i="6"/>
  <c r="N33" i="6" s="1"/>
  <c r="N29" i="6"/>
  <c r="N34" i="6" s="1"/>
  <c r="N26" i="6"/>
  <c r="N32" i="6" s="1"/>
  <c r="M28" i="6"/>
  <c r="M33" i="6" s="1"/>
  <c r="M30" i="6"/>
  <c r="M35" i="6" s="1"/>
  <c r="M29" i="6"/>
  <c r="M34" i="6" s="1"/>
  <c r="M26" i="6"/>
  <c r="M32" i="6" s="1"/>
  <c r="N16" i="6"/>
  <c r="N15" i="6"/>
  <c r="M15" i="6"/>
  <c r="J12" i="3"/>
  <c r="J11" i="3"/>
  <c r="J10" i="3"/>
</calcChain>
</file>

<file path=xl/sharedStrings.xml><?xml version="1.0" encoding="utf-8"?>
<sst xmlns="http://schemas.openxmlformats.org/spreadsheetml/2006/main" count="484" uniqueCount="116">
  <si>
    <t>THANG LƯƠNG P1</t>
  </si>
  <si>
    <t>Stt</t>
  </si>
  <si>
    <t>Vị trí</t>
  </si>
  <si>
    <t>Hệ số giá trị công việc</t>
  </si>
  <si>
    <t>Bậc lương P1</t>
  </si>
  <si>
    <t>Nguyễn Hùng Cường | blognhansu.net.vn | kinhcan24</t>
  </si>
  <si>
    <t>Tp kế toán</t>
  </si>
  <si>
    <t>Pp kế toán</t>
  </si>
  <si>
    <t>Kế toán</t>
  </si>
  <si>
    <t>Lương theo giá trị công việc (triệu đ)</t>
  </si>
  <si>
    <r>
      <t>"</t>
    </r>
    <r>
      <rPr>
        <i/>
        <sz val="11"/>
        <color theme="1"/>
        <rFont val="Calibri"/>
        <family val="2"/>
        <scheme val="minor"/>
      </rPr>
      <t>Em có phòng Kế toán. Hiện tại bên em đang trả lương thời gian và đang có bảng lương như sau:</t>
    </r>
  </si>
  <si>
    <t>TP kế toán: Lương tháng: 19 triệu; lương cơ bản 11,831 triệu</t>
  </si>
  <si>
    <t>PP kế toán: Lương tháng: 14,5 triệu; lương cơ bản 9,101 triệu</t>
  </si>
  <si>
    <t>NV kế toán: Lương tháng: 7,3 triệu; lương cơ bản 5,787 triệu</t>
  </si>
  <si>
    <t>Đây là bảng lương phòng Kế toán</t>
  </si>
  <si>
    <t>Còn đây là thang lương chung (bao gồm cả phòng kế toán)</t>
  </si>
  <si>
    <r>
      <t>Do Thang bảng lương bên em là được tập đoàn phê duyệt và làm theo hướng dẫn bên tập đoàn nên mức đóng BHXH phải theo. Ý em là mức lương cơ bản trên phải dùng để đóng BHXH. Vậy chỉnh sửa thành lương 3P thế nào?</t>
    </r>
    <r>
      <rPr>
        <sz val="11"/>
        <color theme="1"/>
        <rFont val="Calibri"/>
        <family val="2"/>
        <scheme val="minor"/>
      </rPr>
      <t>".</t>
    </r>
  </si>
  <si>
    <t>Họ và tên</t>
  </si>
  <si>
    <t>Chức danh</t>
  </si>
  <si>
    <t>Lương cơ bản</t>
  </si>
  <si>
    <t>Lương tháng</t>
  </si>
  <si>
    <t>Các khoản thu tháng</t>
  </si>
  <si>
    <t>BH tai nạn</t>
  </si>
  <si>
    <t>Thuế TNCN tạm tính (5%)</t>
  </si>
  <si>
    <t>Tổng thu</t>
  </si>
  <si>
    <t xml:space="preserve">BH (10,5%) </t>
  </si>
  <si>
    <t>KP CĐ (1%)</t>
  </si>
  <si>
    <t>Phòng Tài chính - Kế toán</t>
  </si>
  <si>
    <t>Nguyễn văn A</t>
  </si>
  <si>
    <t>Nguyễn Văn A</t>
  </si>
  <si>
    <t>Nguyễn Văn B</t>
  </si>
  <si>
    <t>Nguyễn Văn C</t>
  </si>
  <si>
    <t>TP</t>
  </si>
  <si>
    <t>PP</t>
  </si>
  <si>
    <t>NV</t>
  </si>
  <si>
    <t>Chức danh công việc</t>
  </si>
  <si>
    <t>Bậc</t>
  </si>
  <si>
    <t>Chuyên viên, kinh tế viên, kỹ sư</t>
  </si>
  <si>
    <t>Hệ số lương</t>
  </si>
  <si>
    <t>Mức lương</t>
  </si>
  <si>
    <t>Trưởng phòng</t>
  </si>
  <si>
    <t>Phó phòng</t>
  </si>
  <si>
    <t>Đơn giá tiền lương</t>
  </si>
  <si>
    <t>Hướng dẫn: https://blognhansu.net.vn/2023/07/24/huong-dan-cach-chinh-sua-luong-phong-ke-toan-dang-tra-theo-thoi-gian-thanh-luong-3p/</t>
  </si>
  <si>
    <t>BẢNG XẾP HẠNG VỊ TRÍ</t>
  </si>
  <si>
    <t>Đơn giá tiền lương:</t>
  </si>
  <si>
    <t>Số lượng người</t>
  </si>
  <si>
    <t>Tổng điểm hệ số giá trị công việc:</t>
  </si>
  <si>
    <t>Quỹ lương P1:</t>
  </si>
  <si>
    <t>Bâc lương</t>
  </si>
  <si>
    <t>P1</t>
  </si>
  <si>
    <t>P2</t>
  </si>
  <si>
    <t>Quy đổi năm kinh nghiệm</t>
  </si>
  <si>
    <t>Tần suất tăng lương</t>
  </si>
  <si>
    <t>&lt; 1 năm</t>
  </si>
  <si>
    <t>1 - 2 năm</t>
  </si>
  <si>
    <t>3 - 4 năm</t>
  </si>
  <si>
    <t>5 - 6 năm</t>
  </si>
  <si>
    <t>7 - 8 năm</t>
  </si>
  <si>
    <t>9 - 10 năm</t>
  </si>
  <si>
    <t>11 - 12 năm</t>
  </si>
  <si>
    <t>13 - 14 năm</t>
  </si>
  <si>
    <t>15 - 16 năm</t>
  </si>
  <si>
    <t>Nhân viên kế toán</t>
  </si>
  <si>
    <t>BẢNG TÍNH LƯƠNG P2</t>
  </si>
  <si>
    <t>Trưởng phòng kế toán</t>
  </si>
  <si>
    <t>Phó phòng kế toán</t>
  </si>
  <si>
    <t>KS Lương thị trường</t>
  </si>
  <si>
    <t>1 năm xét tăng lương 1 lần</t>
  </si>
  <si>
    <t>Điều kiện tăng lương P2</t>
  </si>
  <si>
    <t>Qua được bài kiểm tra và phỏng vấn năng lực</t>
  </si>
  <si>
    <t>Điều kiện thay đổi chức danh</t>
  </si>
  <si>
    <t>Tăng: Ít nhất ở bậc 3 và qua được bài kiểm tra năng lực chức danh phù hợp 
Giảm: Không qua được bài kiểm tra</t>
  </si>
  <si>
    <t>P1 + P2</t>
  </si>
  <si>
    <t>Bậc lương</t>
  </si>
  <si>
    <t>Tỷ lệ lương cứng / lương mềm</t>
  </si>
  <si>
    <t>:</t>
  </si>
  <si>
    <t>Tháng</t>
  </si>
  <si>
    <t>Quý</t>
  </si>
  <si>
    <t>Năm</t>
  </si>
  <si>
    <t>6 tháng</t>
  </si>
  <si>
    <t>Khác</t>
  </si>
  <si>
    <t>Tổng</t>
  </si>
  <si>
    <t>Thưởng P3</t>
  </si>
  <si>
    <t>Tổng thu nhập tháng</t>
  </si>
  <si>
    <t>Tổng thực nhận tháng</t>
  </si>
  <si>
    <t>Thưởng tích lũy</t>
  </si>
  <si>
    <t>BẢNG TÍNH THƯỞNG P3 &amp; TỔNG THU NHẬP</t>
  </si>
  <si>
    <t>Lương cứng</t>
  </si>
  <si>
    <t>Thực nhận tháng</t>
  </si>
  <si>
    <t>Nguyễn văn B</t>
  </si>
  <si>
    <t>Tần suất thưởng</t>
  </si>
  <si>
    <t>Điều kiện thưởng</t>
  </si>
  <si>
    <t>Điều kiện tăng giảm bậc thưởng</t>
  </si>
  <si>
    <t>Tùy từng vị trí sẽ có thưởng tháng, quý, 6 tháng và năm</t>
  </si>
  <si>
    <t>Đạt từ 70% KPI trở lên</t>
  </si>
  <si>
    <t>Tăng: 3 tháng liên tiếp đạt 100%KPI và qua phỏng vấn
Giảm:  3 tháng liên tiếp không đạt 60%KPI</t>
  </si>
  <si>
    <t>Nguyễn văn C</t>
  </si>
  <si>
    <t>BẢNG ĐIỀU CHỈNH THANG LƯƠNG 3P</t>
  </si>
  <si>
    <t>Công thức tính lương P1 + P2</t>
  </si>
  <si>
    <t xml:space="preserve">Thực nhận lương (P1 + P2) = ngày công thực tế đi làm / ngày công chuẩn * mức lương (P1 + P2) </t>
  </si>
  <si>
    <t>Công thức tính tổng thu nhập (P1 + P2 + P3)</t>
  </si>
  <si>
    <t>Công thức tính thưởng nỗ lực KPI</t>
  </si>
  <si>
    <t>Thưởng nỗ lực KPI = % hoàn thành KPI * mức thưởng</t>
  </si>
  <si>
    <t>Tổng thu nhập = Thực nhận lương (P1 + P2) + thưởng nỗ lực KPI tháng + thưởng nỗ lực KPI quý + thưởng nỗ lực KPI 6 tháng + thưởng nỗ lực KPI năm + thưởng nỗ lực khác.</t>
  </si>
  <si>
    <t>Thưởng nỗ lực khác = theo công thức riêng cho từng nỗ lực khác</t>
  </si>
  <si>
    <t>Công thức tính thưởng nỗ lực khác</t>
  </si>
  <si>
    <t>Lương đóng BH</t>
  </si>
  <si>
    <t>Thưởng năng lực P2</t>
  </si>
  <si>
    <t>Ăn trưa</t>
  </si>
  <si>
    <t>Xăng xe</t>
  </si>
  <si>
    <t>Phụ cấp không đóng BH</t>
  </si>
  <si>
    <t>Điện thoại</t>
  </si>
  <si>
    <t>Nhà ở</t>
  </si>
  <si>
    <t>Đi lại</t>
  </si>
  <si>
    <t>BẢNG TỐI ƯU THANG LƯƠNG 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</si>
</sst>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16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8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8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8" borderId="13" applyNumberFormat="0" applyFont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0" fillId="0" borderId="2" xfId="0" applyBorder="1"/>
    <xf numFmtId="0" fontId="0" fillId="0" borderId="0" xfId="0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/>
    <xf numFmtId="43" fontId="0" fillId="0" borderId="2" xfId="1" applyFon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64" fontId="0" fillId="0" borderId="2" xfId="0" applyNumberFormat="1" applyBorder="1"/>
    <xf numFmtId="0" fontId="0" fillId="0" borderId="3" xfId="0" applyFill="1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43" fontId="0" fillId="0" borderId="0" xfId="1" applyFont="1" applyBorder="1"/>
    <xf numFmtId="43" fontId="0" fillId="0" borderId="0" xfId="1" applyFont="1"/>
    <xf numFmtId="165" fontId="0" fillId="0" borderId="0" xfId="1" applyNumberFormat="1" applyFont="1" applyBorder="1"/>
    <xf numFmtId="166" fontId="0" fillId="0" borderId="2" xfId="1" applyNumberFormat="1" applyFont="1" applyBorder="1"/>
    <xf numFmtId="166" fontId="0" fillId="0" borderId="0" xfId="1" applyNumberFormat="1" applyFont="1" applyBorder="1"/>
    <xf numFmtId="166" fontId="0" fillId="0" borderId="0" xfId="1" applyNumberFormat="1" applyFont="1" applyAlignment="1"/>
    <xf numFmtId="165" fontId="0" fillId="0" borderId="2" xfId="1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9" fillId="2" borderId="2" xfId="2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166" fontId="0" fillId="0" borderId="2" xfId="1" applyNumberFormat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166" fontId="6" fillId="6" borderId="2" xfId="0" applyNumberFormat="1" applyFont="1" applyFill="1" applyBorder="1" applyAlignment="1"/>
    <xf numFmtId="166" fontId="6" fillId="7" borderId="2" xfId="0" applyNumberFormat="1" applyFont="1" applyFill="1" applyBorder="1" applyAlignment="1"/>
    <xf numFmtId="0" fontId="0" fillId="0" borderId="2" xfId="0" applyFont="1" applyFill="1" applyBorder="1" applyAlignment="1">
      <alignment horizontal="center"/>
    </xf>
    <xf numFmtId="166" fontId="0" fillId="0" borderId="2" xfId="0" applyNumberFormat="1" applyFont="1" applyFill="1" applyBorder="1" applyAlignment="1"/>
    <xf numFmtId="0" fontId="0" fillId="0" borderId="2" xfId="0" quotePrefix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/>
    <xf numFmtId="167" fontId="0" fillId="0" borderId="2" xfId="0" applyNumberFormat="1" applyFon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67" fontId="0" fillId="0" borderId="2" xfId="0" quotePrefix="1" applyNumberFormat="1" applyFont="1" applyFill="1" applyBorder="1" applyAlignment="1">
      <alignment horizontal="center"/>
    </xf>
    <xf numFmtId="0" fontId="12" fillId="3" borderId="2" xfId="3" applyFont="1" applyBorder="1" applyAlignment="1">
      <alignment horizontal="center" vertical="center" wrapText="1"/>
    </xf>
    <xf numFmtId="166" fontId="6" fillId="0" borderId="8" xfId="0" applyNumberFormat="1" applyFont="1" applyFill="1" applyBorder="1" applyAlignment="1"/>
    <xf numFmtId="166" fontId="6" fillId="0" borderId="9" xfId="0" applyNumberFormat="1" applyFont="1" applyFill="1" applyBorder="1" applyAlignment="1"/>
    <xf numFmtId="0" fontId="14" fillId="4" borderId="1" xfId="4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2" borderId="0" xfId="2" applyFont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3" borderId="7" xfId="3" applyFont="1" applyBorder="1" applyAlignment="1">
      <alignment horizontal="center" vertical="center" wrapText="1"/>
    </xf>
    <xf numFmtId="0" fontId="12" fillId="3" borderId="8" xfId="3" applyFont="1" applyBorder="1" applyAlignment="1">
      <alignment horizontal="center" vertical="center" wrapText="1"/>
    </xf>
    <xf numFmtId="0" fontId="12" fillId="3" borderId="9" xfId="3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11" fillId="3" borderId="0" xfId="3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3" fillId="4" borderId="1" xfId="4" applyFont="1" applyAlignment="1">
      <alignment horizontal="center"/>
    </xf>
    <xf numFmtId="0" fontId="14" fillId="4" borderId="1" xfId="4" applyFont="1" applyAlignment="1">
      <alignment horizontal="center" vertical="center" wrapText="1"/>
    </xf>
    <xf numFmtId="166" fontId="15" fillId="0" borderId="2" xfId="0" applyNumberFormat="1" applyFont="1" applyFill="1" applyBorder="1" applyAlignment="1"/>
    <xf numFmtId="166" fontId="16" fillId="0" borderId="2" xfId="0" applyNumberFormat="1" applyFont="1" applyFill="1" applyBorder="1" applyAlignment="1"/>
    <xf numFmtId="166" fontId="15" fillId="0" borderId="7" xfId="0" applyNumberFormat="1" applyFont="1" applyFill="1" applyBorder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7" fillId="8" borderId="13" xfId="5" applyFont="1" applyAlignment="1">
      <alignment horizontal="center"/>
    </xf>
    <xf numFmtId="0" fontId="14" fillId="8" borderId="13" xfId="5" applyFont="1" applyAlignment="1">
      <alignment horizontal="center" vertical="center" wrapText="1"/>
    </xf>
    <xf numFmtId="0" fontId="14" fillId="8" borderId="13" xfId="5" applyFont="1" applyAlignment="1">
      <alignment horizontal="center" vertical="center" wrapText="1"/>
    </xf>
  </cellXfs>
  <cellStyles count="6">
    <cellStyle name="Comma" xfId="1" builtinId="3"/>
    <cellStyle name="Good" xfId="2" builtinId="26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2" sqref="H2"/>
    </sheetView>
  </sheetViews>
  <sheetFormatPr defaultRowHeight="14.4" x14ac:dyDescent="0.3"/>
  <cols>
    <col min="1" max="1" width="5.21875" customWidth="1"/>
    <col min="2" max="2" width="21.77734375" bestFit="1" customWidth="1"/>
    <col min="3" max="3" width="13.6640625" bestFit="1" customWidth="1"/>
    <col min="4" max="5" width="13.77734375" bestFit="1" customWidth="1"/>
    <col min="6" max="6" width="12.6640625" bestFit="1" customWidth="1"/>
    <col min="7" max="10" width="12.5546875" bestFit="1" customWidth="1"/>
  </cols>
  <sheetData>
    <row r="1" spans="1:11" x14ac:dyDescent="0.3">
      <c r="A1" t="s">
        <v>10</v>
      </c>
    </row>
    <row r="3" spans="1:11" x14ac:dyDescent="0.3">
      <c r="A3" s="7" t="s">
        <v>11</v>
      </c>
    </row>
    <row r="4" spans="1:11" x14ac:dyDescent="0.3">
      <c r="A4" s="7" t="s">
        <v>12</v>
      </c>
    </row>
    <row r="5" spans="1:11" x14ac:dyDescent="0.3">
      <c r="A5" s="7" t="s">
        <v>13</v>
      </c>
    </row>
    <row r="6" spans="1:11" x14ac:dyDescent="0.3">
      <c r="A6" s="7"/>
    </row>
    <row r="7" spans="1:11" x14ac:dyDescent="0.3">
      <c r="A7" s="48" t="s">
        <v>1</v>
      </c>
      <c r="B7" s="48" t="s">
        <v>17</v>
      </c>
      <c r="C7" s="48" t="s">
        <v>18</v>
      </c>
      <c r="D7" s="48" t="s">
        <v>19</v>
      </c>
      <c r="E7" s="48" t="s">
        <v>20</v>
      </c>
      <c r="F7" s="49" t="s">
        <v>21</v>
      </c>
      <c r="G7" s="49"/>
      <c r="H7" s="49"/>
      <c r="I7" s="49"/>
      <c r="J7" s="49"/>
      <c r="K7" s="50" t="s">
        <v>74</v>
      </c>
    </row>
    <row r="8" spans="1:11" s="11" customFormat="1" ht="28.8" x14ac:dyDescent="0.3">
      <c r="A8" s="48"/>
      <c r="B8" s="48"/>
      <c r="C8" s="48"/>
      <c r="D8" s="48"/>
      <c r="E8" s="48"/>
      <c r="F8" s="10" t="s">
        <v>25</v>
      </c>
      <c r="G8" s="10" t="s">
        <v>22</v>
      </c>
      <c r="H8" s="10" t="s">
        <v>26</v>
      </c>
      <c r="I8" s="10" t="s">
        <v>23</v>
      </c>
      <c r="J8" s="10" t="s">
        <v>24</v>
      </c>
      <c r="K8" s="50"/>
    </row>
    <row r="9" spans="1:11" x14ac:dyDescent="0.3">
      <c r="A9" s="4"/>
      <c r="B9" s="4" t="s">
        <v>27</v>
      </c>
      <c r="C9" s="4"/>
      <c r="D9" s="4"/>
      <c r="E9" s="4"/>
      <c r="F9" s="4"/>
      <c r="G9" s="4"/>
      <c r="H9" s="4"/>
      <c r="I9" s="4"/>
      <c r="J9" s="4"/>
      <c r="K9" s="26"/>
    </row>
    <row r="10" spans="1:11" x14ac:dyDescent="0.3">
      <c r="A10" s="4">
        <v>1</v>
      </c>
      <c r="B10" s="4" t="s">
        <v>29</v>
      </c>
      <c r="C10" s="4" t="s">
        <v>32</v>
      </c>
      <c r="D10" s="9">
        <v>11831000</v>
      </c>
      <c r="E10" s="9">
        <v>19000000</v>
      </c>
      <c r="F10" s="9">
        <f>D10*10.5%</f>
        <v>1242255</v>
      </c>
      <c r="G10" s="9"/>
      <c r="H10" s="9">
        <f>D10*1%</f>
        <v>118310</v>
      </c>
      <c r="I10" s="9"/>
      <c r="J10" s="9">
        <f ca="1">SUM(F10:J10)</f>
        <v>1360565</v>
      </c>
      <c r="K10" s="26">
        <v>1</v>
      </c>
    </row>
    <row r="11" spans="1:11" x14ac:dyDescent="0.3">
      <c r="A11" s="4">
        <v>2</v>
      </c>
      <c r="B11" s="4" t="s">
        <v>30</v>
      </c>
      <c r="C11" s="4" t="s">
        <v>33</v>
      </c>
      <c r="D11" s="9">
        <v>9101000</v>
      </c>
      <c r="E11" s="9">
        <v>14500000</v>
      </c>
      <c r="F11" s="9">
        <f>D11*10.5%</f>
        <v>955605</v>
      </c>
      <c r="G11" s="9"/>
      <c r="H11" s="9">
        <f>D11*1%</f>
        <v>91010</v>
      </c>
      <c r="I11" s="9"/>
      <c r="J11" s="9">
        <f ca="1">SUM(F11:J11)</f>
        <v>1046615</v>
      </c>
      <c r="K11" s="26">
        <v>1</v>
      </c>
    </row>
    <row r="12" spans="1:11" x14ac:dyDescent="0.3">
      <c r="A12" s="4">
        <v>3</v>
      </c>
      <c r="B12" s="4" t="s">
        <v>31</v>
      </c>
      <c r="C12" s="4" t="s">
        <v>34</v>
      </c>
      <c r="D12" s="9">
        <v>5787000</v>
      </c>
      <c r="E12" s="9">
        <v>7300000</v>
      </c>
      <c r="F12" s="9">
        <f>D12*10.5%</f>
        <v>607635</v>
      </c>
      <c r="G12" s="9"/>
      <c r="H12" s="9">
        <f>D12*1%</f>
        <v>57870</v>
      </c>
      <c r="I12" s="9"/>
      <c r="J12" s="9">
        <f ca="1">SUM(F12:J12)</f>
        <v>665505</v>
      </c>
      <c r="K12" s="26">
        <v>2</v>
      </c>
    </row>
    <row r="13" spans="1:11" x14ac:dyDescent="0.3">
      <c r="A13" s="7" t="s">
        <v>14</v>
      </c>
    </row>
    <row r="14" spans="1:11" x14ac:dyDescent="0.3">
      <c r="A14" s="7"/>
    </row>
    <row r="15" spans="1:11" x14ac:dyDescent="0.3">
      <c r="A15" s="48" t="s">
        <v>1</v>
      </c>
      <c r="B15" s="48" t="s">
        <v>35</v>
      </c>
      <c r="C15" s="49" t="s">
        <v>36</v>
      </c>
      <c r="D15" s="49"/>
      <c r="E15" s="49"/>
      <c r="F15" s="49"/>
      <c r="G15" s="49"/>
      <c r="H15" s="49"/>
      <c r="I15" s="49"/>
    </row>
    <row r="16" spans="1:11" x14ac:dyDescent="0.3">
      <c r="A16" s="48"/>
      <c r="B16" s="48"/>
      <c r="C16" s="4">
        <v>1</v>
      </c>
      <c r="D16" s="4">
        <v>2</v>
      </c>
      <c r="E16" s="4">
        <v>3</v>
      </c>
      <c r="F16" s="4">
        <v>4</v>
      </c>
      <c r="G16" s="4">
        <v>5</v>
      </c>
      <c r="H16" s="4">
        <v>6</v>
      </c>
      <c r="I16" s="4">
        <v>7</v>
      </c>
    </row>
    <row r="17" spans="1:9" x14ac:dyDescent="0.3">
      <c r="A17" s="4">
        <v>1</v>
      </c>
      <c r="B17" s="4" t="s">
        <v>37</v>
      </c>
      <c r="C17" s="4"/>
      <c r="D17" s="4"/>
      <c r="E17" s="4"/>
      <c r="F17" s="4"/>
      <c r="G17" s="4"/>
      <c r="H17" s="4"/>
      <c r="I17" s="4"/>
    </row>
    <row r="18" spans="1:9" x14ac:dyDescent="0.3">
      <c r="A18" s="4"/>
      <c r="B18" s="4" t="s">
        <v>38</v>
      </c>
      <c r="C18" s="9">
        <v>1.5</v>
      </c>
      <c r="D18" s="9">
        <v>1.59</v>
      </c>
      <c r="E18" s="9">
        <v>1.69</v>
      </c>
      <c r="F18" s="9">
        <v>1.79</v>
      </c>
      <c r="G18" s="9">
        <v>1.89</v>
      </c>
      <c r="H18" s="9">
        <v>1.99</v>
      </c>
      <c r="I18" s="9">
        <v>2.09</v>
      </c>
    </row>
    <row r="19" spans="1:9" x14ac:dyDescent="0.3">
      <c r="A19" s="4"/>
      <c r="B19" s="4" t="s">
        <v>39</v>
      </c>
      <c r="C19" s="9">
        <v>5460000</v>
      </c>
      <c r="D19" s="9">
        <f t="shared" ref="D19:I19" si="0">D18*$D$27</f>
        <v>5787600</v>
      </c>
      <c r="E19" s="9">
        <f t="shared" si="0"/>
        <v>6151600</v>
      </c>
      <c r="F19" s="9">
        <f t="shared" si="0"/>
        <v>6515600</v>
      </c>
      <c r="G19" s="9">
        <f t="shared" si="0"/>
        <v>6879600</v>
      </c>
      <c r="H19" s="9">
        <f t="shared" si="0"/>
        <v>7243600</v>
      </c>
      <c r="I19" s="9">
        <f t="shared" si="0"/>
        <v>7607599.9999999991</v>
      </c>
    </row>
    <row r="20" spans="1:9" x14ac:dyDescent="0.3">
      <c r="A20" s="4">
        <v>2</v>
      </c>
      <c r="B20" s="4" t="s">
        <v>40</v>
      </c>
      <c r="C20" s="9"/>
      <c r="D20" s="9"/>
      <c r="E20" s="9"/>
      <c r="F20" s="9"/>
      <c r="G20" s="9"/>
      <c r="H20" s="9"/>
      <c r="I20" s="9"/>
    </row>
    <row r="21" spans="1:9" x14ac:dyDescent="0.3">
      <c r="A21" s="4"/>
      <c r="B21" s="4" t="s">
        <v>38</v>
      </c>
      <c r="C21" s="9">
        <v>3.25</v>
      </c>
      <c r="D21" s="9">
        <v>3.42</v>
      </c>
      <c r="E21" s="9">
        <v>3.64</v>
      </c>
      <c r="F21" s="9"/>
      <c r="G21" s="9"/>
      <c r="H21" s="9"/>
      <c r="I21" s="9"/>
    </row>
    <row r="22" spans="1:9" x14ac:dyDescent="0.3">
      <c r="A22" s="4"/>
      <c r="B22" s="4" t="s">
        <v>39</v>
      </c>
      <c r="C22" s="9">
        <f>C21*$D$27</f>
        <v>11830000</v>
      </c>
      <c r="D22" s="9">
        <f>D21*$D$27</f>
        <v>12448800</v>
      </c>
      <c r="E22" s="9">
        <f>E21*$D$27</f>
        <v>13249600</v>
      </c>
      <c r="F22" s="9"/>
      <c r="G22" s="9"/>
      <c r="H22" s="9"/>
      <c r="I22" s="9"/>
    </row>
    <row r="23" spans="1:9" x14ac:dyDescent="0.3">
      <c r="A23" s="4">
        <v>3</v>
      </c>
      <c r="B23" s="4" t="s">
        <v>41</v>
      </c>
      <c r="C23" s="9"/>
      <c r="D23" s="9"/>
      <c r="E23" s="9"/>
      <c r="F23" s="9"/>
      <c r="G23" s="9"/>
      <c r="H23" s="9"/>
      <c r="I23" s="9"/>
    </row>
    <row r="24" spans="1:9" x14ac:dyDescent="0.3">
      <c r="A24" s="4"/>
      <c r="B24" s="4" t="s">
        <v>38</v>
      </c>
      <c r="C24" s="9">
        <v>2.5</v>
      </c>
      <c r="D24" s="9">
        <v>2.62</v>
      </c>
      <c r="E24" s="9">
        <v>2.8</v>
      </c>
      <c r="F24" s="9"/>
      <c r="G24" s="9"/>
      <c r="H24" s="9"/>
      <c r="I24" s="9"/>
    </row>
    <row r="25" spans="1:9" x14ac:dyDescent="0.3">
      <c r="A25" s="4"/>
      <c r="B25" s="4" t="s">
        <v>39</v>
      </c>
      <c r="C25" s="9">
        <f>C24*$D$27</f>
        <v>9100000</v>
      </c>
      <c r="D25" s="9">
        <f>D24*$D$27</f>
        <v>9536800</v>
      </c>
      <c r="E25" s="9">
        <f>E24*$D$27</f>
        <v>10192000</v>
      </c>
      <c r="F25" s="9"/>
      <c r="G25" s="9"/>
      <c r="H25" s="9"/>
      <c r="I25" s="9"/>
    </row>
    <row r="27" spans="1:9" x14ac:dyDescent="0.3">
      <c r="B27" t="s">
        <v>42</v>
      </c>
      <c r="D27" s="9">
        <f>C19/C18</f>
        <v>3640000</v>
      </c>
    </row>
    <row r="29" spans="1:9" x14ac:dyDescent="0.3">
      <c r="A29" s="7" t="s">
        <v>15</v>
      </c>
    </row>
    <row r="31" spans="1:9" x14ac:dyDescent="0.3">
      <c r="A31" s="8" t="s">
        <v>16</v>
      </c>
    </row>
  </sheetData>
  <mergeCells count="10">
    <mergeCell ref="B15:B16"/>
    <mergeCell ref="A15:A16"/>
    <mergeCell ref="C15:I15"/>
    <mergeCell ref="K7:K8"/>
    <mergeCell ref="F7:J7"/>
    <mergeCell ref="E7:E8"/>
    <mergeCell ref="D7:D8"/>
    <mergeCell ref="C7:C8"/>
    <mergeCell ref="B7:B8"/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15" sqref="G15"/>
    </sheetView>
  </sheetViews>
  <sheetFormatPr defaultRowHeight="14.4" x14ac:dyDescent="0.3"/>
  <sheetData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6" sqref="E6"/>
    </sheetView>
  </sheetViews>
  <sheetFormatPr defaultRowHeight="14.4" x14ac:dyDescent="0.3"/>
  <cols>
    <col min="2" max="2" width="11.21875" customWidth="1"/>
    <col min="3" max="3" width="20.44140625" customWidth="1"/>
  </cols>
  <sheetData>
    <row r="1" spans="1:3" x14ac:dyDescent="0.3">
      <c r="A1" s="51" t="s">
        <v>44</v>
      </c>
      <c r="B1" s="51"/>
      <c r="C1" s="51"/>
    </row>
    <row r="3" spans="1:3" x14ac:dyDescent="0.3">
      <c r="A3" s="52" t="s">
        <v>1</v>
      </c>
      <c r="B3" s="52" t="s">
        <v>2</v>
      </c>
      <c r="C3" s="52" t="s">
        <v>3</v>
      </c>
    </row>
    <row r="4" spans="1:3" x14ac:dyDescent="0.3">
      <c r="A4" s="52"/>
      <c r="B4" s="52"/>
      <c r="C4" s="52"/>
    </row>
    <row r="5" spans="1:3" x14ac:dyDescent="0.3">
      <c r="A5" s="4">
        <v>1</v>
      </c>
      <c r="B5" s="4" t="s">
        <v>6</v>
      </c>
      <c r="C5" s="12">
        <f>(2 + 1.5 + 1.4)/ 3*C7</f>
        <v>1.6333333333333335</v>
      </c>
    </row>
    <row r="6" spans="1:3" x14ac:dyDescent="0.3">
      <c r="A6" s="4">
        <v>2</v>
      </c>
      <c r="B6" s="4" t="s">
        <v>7</v>
      </c>
      <c r="C6" s="12">
        <f>(1.5+1.1+1.3)/3*C7</f>
        <v>1.3</v>
      </c>
    </row>
    <row r="7" spans="1:3" x14ac:dyDescent="0.3">
      <c r="A7" s="4">
        <v>3</v>
      </c>
      <c r="B7" s="4" t="s">
        <v>8</v>
      </c>
      <c r="C7" s="4">
        <v>1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130" zoomScaleNormal="130" workbookViewId="0">
      <selection activeCell="M2" sqref="M2"/>
    </sheetView>
  </sheetViews>
  <sheetFormatPr defaultRowHeight="14.4" x14ac:dyDescent="0.3"/>
  <cols>
    <col min="1" max="1" width="4.6640625" customWidth="1"/>
    <col min="2" max="2" width="9.5546875" bestFit="1" customWidth="1"/>
    <col min="3" max="3" width="6.44140625" customWidth="1"/>
    <col min="4" max="4" width="9" bestFit="1" customWidth="1"/>
    <col min="5" max="5" width="11.77734375" customWidth="1"/>
    <col min="6" max="15" width="8.21875" customWidth="1"/>
  </cols>
  <sheetData>
    <row r="1" spans="1:15" ht="18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x14ac:dyDescent="0.3">
      <c r="M2" s="3" t="s">
        <v>5</v>
      </c>
    </row>
    <row r="3" spans="1:15" s="5" customFormat="1" ht="33.6" customHeight="1" x14ac:dyDescent="0.3">
      <c r="A3" s="52" t="s">
        <v>1</v>
      </c>
      <c r="B3" s="52" t="s">
        <v>2</v>
      </c>
      <c r="C3" s="55" t="s">
        <v>46</v>
      </c>
      <c r="D3" s="52" t="s">
        <v>3</v>
      </c>
      <c r="E3" s="52" t="s">
        <v>9</v>
      </c>
      <c r="F3" s="53" t="s">
        <v>4</v>
      </c>
      <c r="G3" s="53"/>
      <c r="H3" s="53"/>
      <c r="I3" s="53"/>
      <c r="J3" s="53"/>
      <c r="K3" s="53"/>
      <c r="L3" s="53"/>
      <c r="M3" s="53"/>
      <c r="N3" s="53"/>
      <c r="O3" s="53"/>
    </row>
    <row r="4" spans="1:15" s="5" customFormat="1" ht="33.6" customHeight="1" x14ac:dyDescent="0.3">
      <c r="A4" s="52"/>
      <c r="B4" s="52"/>
      <c r="C4" s="56"/>
      <c r="D4" s="52"/>
      <c r="E4" s="52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</row>
    <row r="5" spans="1:15" x14ac:dyDescent="0.3">
      <c r="A5" s="4">
        <v>1</v>
      </c>
      <c r="B5" s="4" t="s">
        <v>6</v>
      </c>
      <c r="C5" s="4">
        <v>1</v>
      </c>
      <c r="D5" s="23">
        <f>'Xep hang vi tri'!C5</f>
        <v>1.6333333333333335</v>
      </c>
      <c r="E5" s="20">
        <f>D5*$F$11</f>
        <v>5082.7118644067796</v>
      </c>
      <c r="F5" s="20">
        <f t="shared" ref="F5:O6" si="0">E5</f>
        <v>5082.7118644067796</v>
      </c>
      <c r="G5" s="20">
        <f t="shared" si="0"/>
        <v>5082.7118644067796</v>
      </c>
      <c r="H5" s="20">
        <f t="shared" si="0"/>
        <v>5082.7118644067796</v>
      </c>
      <c r="I5" s="20">
        <f t="shared" si="0"/>
        <v>5082.7118644067796</v>
      </c>
      <c r="J5" s="20">
        <f t="shared" si="0"/>
        <v>5082.7118644067796</v>
      </c>
      <c r="K5" s="20">
        <f t="shared" si="0"/>
        <v>5082.7118644067796</v>
      </c>
      <c r="L5" s="20">
        <f t="shared" si="0"/>
        <v>5082.7118644067796</v>
      </c>
      <c r="M5" s="20">
        <f t="shared" si="0"/>
        <v>5082.7118644067796</v>
      </c>
      <c r="N5" s="20">
        <f t="shared" si="0"/>
        <v>5082.7118644067796</v>
      </c>
      <c r="O5" s="20">
        <f t="shared" si="0"/>
        <v>5082.7118644067796</v>
      </c>
    </row>
    <row r="6" spans="1:15" x14ac:dyDescent="0.3">
      <c r="A6" s="4">
        <v>2</v>
      </c>
      <c r="B6" s="4" t="s">
        <v>7</v>
      </c>
      <c r="C6" s="4">
        <v>1</v>
      </c>
      <c r="D6" s="23">
        <f>'Xep hang vi tri'!C6</f>
        <v>1.3</v>
      </c>
      <c r="E6" s="20">
        <f>D6*$F$11</f>
        <v>4045.4237288135591</v>
      </c>
      <c r="F6" s="20">
        <f t="shared" si="0"/>
        <v>4045.4237288135591</v>
      </c>
      <c r="G6" s="20">
        <f t="shared" si="0"/>
        <v>4045.4237288135591</v>
      </c>
      <c r="H6" s="20">
        <f t="shared" si="0"/>
        <v>4045.4237288135591</v>
      </c>
      <c r="I6" s="20">
        <f t="shared" si="0"/>
        <v>4045.4237288135591</v>
      </c>
      <c r="J6" s="20">
        <f t="shared" si="0"/>
        <v>4045.4237288135591</v>
      </c>
      <c r="K6" s="20">
        <f t="shared" si="0"/>
        <v>4045.4237288135591</v>
      </c>
      <c r="L6" s="20">
        <f t="shared" si="0"/>
        <v>4045.4237288135591</v>
      </c>
      <c r="M6" s="20">
        <f t="shared" si="0"/>
        <v>4045.4237288135591</v>
      </c>
      <c r="N6" s="20">
        <f t="shared" si="0"/>
        <v>4045.4237288135591</v>
      </c>
      <c r="O6" s="20">
        <f t="shared" si="0"/>
        <v>4045.4237288135591</v>
      </c>
    </row>
    <row r="7" spans="1:15" x14ac:dyDescent="0.3">
      <c r="A7" s="4">
        <v>3</v>
      </c>
      <c r="B7" s="4" t="s">
        <v>8</v>
      </c>
      <c r="C7" s="4">
        <v>1</v>
      </c>
      <c r="D7" s="23">
        <v>1</v>
      </c>
      <c r="E7" s="20">
        <f>D7*$F$11</f>
        <v>3111.8644067796608</v>
      </c>
      <c r="F7" s="20">
        <f>E7</f>
        <v>3111.8644067796608</v>
      </c>
      <c r="G7" s="20">
        <f t="shared" ref="G7:O7" si="1">F7</f>
        <v>3111.8644067796608</v>
      </c>
      <c r="H7" s="20">
        <f t="shared" si="1"/>
        <v>3111.8644067796608</v>
      </c>
      <c r="I7" s="20">
        <f t="shared" si="1"/>
        <v>3111.8644067796608</v>
      </c>
      <c r="J7" s="20">
        <f t="shared" si="1"/>
        <v>3111.8644067796608</v>
      </c>
      <c r="K7" s="20">
        <f t="shared" si="1"/>
        <v>3111.8644067796608</v>
      </c>
      <c r="L7" s="20">
        <f t="shared" si="1"/>
        <v>3111.8644067796608</v>
      </c>
      <c r="M7" s="20">
        <f t="shared" si="1"/>
        <v>3111.8644067796608</v>
      </c>
      <c r="N7" s="20">
        <f t="shared" si="1"/>
        <v>3111.8644067796608</v>
      </c>
      <c r="O7" s="20">
        <f t="shared" si="1"/>
        <v>3111.8644067796608</v>
      </c>
    </row>
    <row r="8" spans="1:15" x14ac:dyDescent="0.3">
      <c r="A8" s="4"/>
      <c r="B8" s="4"/>
      <c r="C8" s="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3">
      <c r="A9" s="15"/>
      <c r="B9" s="16" t="s">
        <v>48</v>
      </c>
      <c r="C9" s="15"/>
      <c r="D9" s="17"/>
      <c r="E9" s="17"/>
      <c r="F9" s="21">
        <f>('Dau bai'!E10+'Dau bai'!E11+'Dau bai'!E12)/1000*30%</f>
        <v>12240</v>
      </c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3">
      <c r="A10" s="15"/>
      <c r="B10" s="16" t="s">
        <v>47</v>
      </c>
      <c r="C10" s="15"/>
      <c r="D10" s="17"/>
      <c r="E10" s="17"/>
      <c r="F10" s="19">
        <f>(D5*C5+D6*C6+D7*C7)</f>
        <v>3.9333333333333336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5" x14ac:dyDescent="0.3">
      <c r="B11" s="13" t="s">
        <v>45</v>
      </c>
      <c r="C11" s="14"/>
      <c r="D11" s="18"/>
      <c r="E11" s="18"/>
      <c r="F11" s="22">
        <f>('Dau bai'!E10+'Dau bai'!E11+'Dau bai'!E12)/1000*30%/(D5*C5+D6*C6+D7*C7)</f>
        <v>3111.8644067796608</v>
      </c>
      <c r="G11" s="18"/>
      <c r="H11" s="18"/>
      <c r="I11" s="18"/>
      <c r="J11" s="18"/>
      <c r="K11" s="18"/>
      <c r="L11" s="18"/>
      <c r="M11" s="18"/>
      <c r="N11" s="18"/>
      <c r="O11" s="18"/>
    </row>
  </sheetData>
  <mergeCells count="7">
    <mergeCell ref="A1:O1"/>
    <mergeCell ref="C3:C4"/>
    <mergeCell ref="F3:O3"/>
    <mergeCell ref="E3:E4"/>
    <mergeCell ref="D3:D4"/>
    <mergeCell ref="B3:B4"/>
    <mergeCell ref="A3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N11" sqref="N11"/>
    </sheetView>
  </sheetViews>
  <sheetFormatPr defaultRowHeight="14.4" x14ac:dyDescent="0.3"/>
  <cols>
    <col min="1" max="1" width="3.109375" customWidth="1"/>
    <col min="2" max="2" width="14" customWidth="1"/>
    <col min="3" max="3" width="17.109375" customWidth="1"/>
    <col min="4" max="12" width="9.5546875" customWidth="1"/>
  </cols>
  <sheetData>
    <row r="1" spans="1:12" ht="23.4" x14ac:dyDescent="0.4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3">
      <c r="J2" s="3" t="s">
        <v>5</v>
      </c>
    </row>
    <row r="3" spans="1:12" s="25" customFormat="1" ht="28.8" x14ac:dyDescent="0.3">
      <c r="A3" s="29" t="s">
        <v>1</v>
      </c>
      <c r="B3" s="29" t="s">
        <v>2</v>
      </c>
      <c r="C3" s="29" t="s">
        <v>49</v>
      </c>
      <c r="D3" s="29">
        <v>1</v>
      </c>
      <c r="E3" s="29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9</v>
      </c>
      <c r="L3" s="29">
        <v>10</v>
      </c>
    </row>
    <row r="4" spans="1:12" s="25" customFormat="1" x14ac:dyDescent="0.3">
      <c r="A4" s="48">
        <v>1</v>
      </c>
      <c r="B4" s="48" t="s">
        <v>65</v>
      </c>
      <c r="C4" s="24" t="s">
        <v>50</v>
      </c>
      <c r="D4" s="32">
        <f>'Thang luong P1'!F5</f>
        <v>5082.7118644067796</v>
      </c>
      <c r="E4" s="32">
        <f t="shared" ref="E4:L4" si="0">D4</f>
        <v>5082.7118644067796</v>
      </c>
      <c r="F4" s="32">
        <f t="shared" si="0"/>
        <v>5082.7118644067796</v>
      </c>
      <c r="G4" s="32">
        <f t="shared" si="0"/>
        <v>5082.7118644067796</v>
      </c>
      <c r="H4" s="32">
        <f t="shared" si="0"/>
        <v>5082.7118644067796</v>
      </c>
      <c r="I4" s="32">
        <f t="shared" si="0"/>
        <v>5082.7118644067796</v>
      </c>
      <c r="J4" s="32">
        <f t="shared" si="0"/>
        <v>5082.7118644067796</v>
      </c>
      <c r="K4" s="32">
        <f t="shared" si="0"/>
        <v>5082.7118644067796</v>
      </c>
      <c r="L4" s="32">
        <f t="shared" si="0"/>
        <v>5082.7118644067796</v>
      </c>
    </row>
    <row r="5" spans="1:12" s="25" customFormat="1" ht="28.8" x14ac:dyDescent="0.3">
      <c r="A5" s="48"/>
      <c r="B5" s="48"/>
      <c r="C5" s="24" t="s">
        <v>52</v>
      </c>
      <c r="D5" s="31" t="s">
        <v>54</v>
      </c>
      <c r="E5" s="31" t="s">
        <v>55</v>
      </c>
      <c r="F5" s="31" t="s">
        <v>56</v>
      </c>
      <c r="G5" s="31" t="s">
        <v>57</v>
      </c>
      <c r="H5" s="31" t="s">
        <v>58</v>
      </c>
      <c r="I5" s="31" t="s">
        <v>59</v>
      </c>
      <c r="J5" s="31" t="s">
        <v>60</v>
      </c>
      <c r="K5" s="31" t="s">
        <v>61</v>
      </c>
      <c r="L5" s="31" t="s">
        <v>62</v>
      </c>
    </row>
    <row r="6" spans="1:12" s="25" customFormat="1" x14ac:dyDescent="0.3">
      <c r="A6" s="48"/>
      <c r="B6" s="48"/>
      <c r="C6" s="24" t="s">
        <v>67</v>
      </c>
      <c r="D6" s="32">
        <v>15000</v>
      </c>
      <c r="E6" s="32">
        <v>18000</v>
      </c>
      <c r="F6" s="32">
        <v>21000</v>
      </c>
      <c r="G6" s="32">
        <v>24000</v>
      </c>
      <c r="H6" s="32">
        <v>27000</v>
      </c>
      <c r="I6" s="32">
        <v>30000</v>
      </c>
      <c r="J6" s="32">
        <v>33000</v>
      </c>
      <c r="K6" s="32">
        <v>37000</v>
      </c>
      <c r="L6" s="32">
        <v>40000</v>
      </c>
    </row>
    <row r="7" spans="1:12" s="25" customFormat="1" x14ac:dyDescent="0.3">
      <c r="A7" s="48"/>
      <c r="B7" s="48"/>
      <c r="C7" s="24" t="s">
        <v>51</v>
      </c>
      <c r="D7" s="32">
        <f t="shared" ref="D7:L7" si="1">D6-D4</f>
        <v>9917.2881355932204</v>
      </c>
      <c r="E7" s="32">
        <f t="shared" si="1"/>
        <v>12917.28813559322</v>
      </c>
      <c r="F7" s="32">
        <f t="shared" si="1"/>
        <v>15917.28813559322</v>
      </c>
      <c r="G7" s="32">
        <f t="shared" si="1"/>
        <v>18917.288135593219</v>
      </c>
      <c r="H7" s="32">
        <f t="shared" si="1"/>
        <v>21917.288135593219</v>
      </c>
      <c r="I7" s="32">
        <f t="shared" si="1"/>
        <v>24917.288135593219</v>
      </c>
      <c r="J7" s="32">
        <f t="shared" si="1"/>
        <v>27917.288135593219</v>
      </c>
      <c r="K7" s="32">
        <f t="shared" si="1"/>
        <v>31917.288135593219</v>
      </c>
      <c r="L7" s="32">
        <f t="shared" si="1"/>
        <v>34917.288135593219</v>
      </c>
    </row>
    <row r="8" spans="1:12" s="25" customFormat="1" x14ac:dyDescent="0.3">
      <c r="A8" s="48"/>
      <c r="B8" s="48"/>
      <c r="C8" s="33" t="s">
        <v>73</v>
      </c>
      <c r="D8" s="34">
        <f>D7+D4</f>
        <v>15000</v>
      </c>
      <c r="E8" s="34">
        <f t="shared" ref="E8:L8" si="2">E7+E4</f>
        <v>18000</v>
      </c>
      <c r="F8" s="34">
        <f t="shared" si="2"/>
        <v>21000</v>
      </c>
      <c r="G8" s="34">
        <f t="shared" si="2"/>
        <v>24000</v>
      </c>
      <c r="H8" s="34">
        <f t="shared" si="2"/>
        <v>27000</v>
      </c>
      <c r="I8" s="34">
        <f t="shared" si="2"/>
        <v>30000</v>
      </c>
      <c r="J8" s="34">
        <f t="shared" si="2"/>
        <v>33000</v>
      </c>
      <c r="K8" s="34">
        <f t="shared" si="2"/>
        <v>37000</v>
      </c>
      <c r="L8" s="34">
        <f t="shared" si="2"/>
        <v>40000</v>
      </c>
    </row>
    <row r="9" spans="1:12" s="25" customFormat="1" ht="14.4" customHeight="1" x14ac:dyDescent="0.3">
      <c r="A9" s="60">
        <v>2</v>
      </c>
      <c r="B9" s="60" t="s">
        <v>66</v>
      </c>
      <c r="C9" s="24" t="s">
        <v>50</v>
      </c>
      <c r="D9" s="32">
        <f>'Thang luong P1'!F6</f>
        <v>4045.4237288135591</v>
      </c>
      <c r="E9" s="32">
        <f t="shared" ref="E9:L9" si="3">D9</f>
        <v>4045.4237288135591</v>
      </c>
      <c r="F9" s="32">
        <f t="shared" si="3"/>
        <v>4045.4237288135591</v>
      </c>
      <c r="G9" s="32">
        <f t="shared" si="3"/>
        <v>4045.4237288135591</v>
      </c>
      <c r="H9" s="32">
        <f t="shared" si="3"/>
        <v>4045.4237288135591</v>
      </c>
      <c r="I9" s="32">
        <f t="shared" si="3"/>
        <v>4045.4237288135591</v>
      </c>
      <c r="J9" s="32">
        <f t="shared" si="3"/>
        <v>4045.4237288135591</v>
      </c>
      <c r="K9" s="32">
        <f t="shared" si="3"/>
        <v>4045.4237288135591</v>
      </c>
      <c r="L9" s="32">
        <f t="shared" si="3"/>
        <v>4045.4237288135591</v>
      </c>
    </row>
    <row r="10" spans="1:12" s="25" customFormat="1" ht="28.8" x14ac:dyDescent="0.3">
      <c r="A10" s="61"/>
      <c r="B10" s="61"/>
      <c r="C10" s="24" t="s">
        <v>52</v>
      </c>
      <c r="D10" s="31" t="s">
        <v>54</v>
      </c>
      <c r="E10" s="31" t="s">
        <v>55</v>
      </c>
      <c r="F10" s="31" t="s">
        <v>56</v>
      </c>
      <c r="G10" s="31" t="s">
        <v>57</v>
      </c>
      <c r="H10" s="31" t="s">
        <v>58</v>
      </c>
      <c r="I10" s="31" t="s">
        <v>59</v>
      </c>
      <c r="J10" s="31" t="s">
        <v>60</v>
      </c>
      <c r="K10" s="31" t="s">
        <v>61</v>
      </c>
      <c r="L10" s="31" t="s">
        <v>62</v>
      </c>
    </row>
    <row r="11" spans="1:12" s="25" customFormat="1" x14ac:dyDescent="0.3">
      <c r="A11" s="61"/>
      <c r="B11" s="61"/>
      <c r="C11" s="24" t="s">
        <v>67</v>
      </c>
      <c r="D11" s="32">
        <v>9000</v>
      </c>
      <c r="E11" s="32">
        <v>11000</v>
      </c>
      <c r="F11" s="32">
        <f t="shared" ref="F11:L11" si="4">E11+2000</f>
        <v>13000</v>
      </c>
      <c r="G11" s="32">
        <f t="shared" si="4"/>
        <v>15000</v>
      </c>
      <c r="H11" s="32">
        <f t="shared" si="4"/>
        <v>17000</v>
      </c>
      <c r="I11" s="32">
        <f t="shared" si="4"/>
        <v>19000</v>
      </c>
      <c r="J11" s="32">
        <f t="shared" si="4"/>
        <v>21000</v>
      </c>
      <c r="K11" s="32">
        <f t="shared" si="4"/>
        <v>23000</v>
      </c>
      <c r="L11" s="32">
        <f t="shared" si="4"/>
        <v>25000</v>
      </c>
    </row>
    <row r="12" spans="1:12" s="25" customFormat="1" x14ac:dyDescent="0.3">
      <c r="A12" s="61"/>
      <c r="B12" s="61"/>
      <c r="C12" s="24" t="s">
        <v>51</v>
      </c>
      <c r="D12" s="32">
        <f>D11-D9</f>
        <v>4954.5762711864409</v>
      </c>
      <c r="E12" s="32">
        <f t="shared" ref="E12" si="5">E11-E9</f>
        <v>6954.5762711864409</v>
      </c>
      <c r="F12" s="32">
        <f t="shared" ref="F12" si="6">F11-F9</f>
        <v>8954.5762711864409</v>
      </c>
      <c r="G12" s="32">
        <f t="shared" ref="G12" si="7">G11-G9</f>
        <v>10954.576271186441</v>
      </c>
      <c r="H12" s="32">
        <f t="shared" ref="H12" si="8">H11-H9</f>
        <v>12954.576271186441</v>
      </c>
      <c r="I12" s="32">
        <f t="shared" ref="I12" si="9">I11-I9</f>
        <v>14954.576271186441</v>
      </c>
      <c r="J12" s="32">
        <f t="shared" ref="J12" si="10">J11-J9</f>
        <v>16954.576271186441</v>
      </c>
      <c r="K12" s="32">
        <f t="shared" ref="K12" si="11">K11-K9</f>
        <v>18954.576271186441</v>
      </c>
      <c r="L12" s="32">
        <f t="shared" ref="L12" si="12">L11-L9</f>
        <v>20954.576271186441</v>
      </c>
    </row>
    <row r="13" spans="1:12" s="25" customFormat="1" x14ac:dyDescent="0.3">
      <c r="A13" s="62"/>
      <c r="B13" s="62"/>
      <c r="C13" s="33" t="s">
        <v>73</v>
      </c>
      <c r="D13" s="34">
        <f>D12+D9</f>
        <v>9000</v>
      </c>
      <c r="E13" s="34">
        <f t="shared" ref="E13" si="13">E12+E9</f>
        <v>11000</v>
      </c>
      <c r="F13" s="34">
        <f t="shared" ref="F13" si="14">F12+F9</f>
        <v>13000</v>
      </c>
      <c r="G13" s="34">
        <f t="shared" ref="G13" si="15">G12+G9</f>
        <v>15000</v>
      </c>
      <c r="H13" s="34">
        <f t="shared" ref="H13" si="16">H12+H9</f>
        <v>17000</v>
      </c>
      <c r="I13" s="34">
        <f t="shared" ref="I13" si="17">I12+I9</f>
        <v>19000</v>
      </c>
      <c r="J13" s="34">
        <f t="shared" ref="J13" si="18">J12+J9</f>
        <v>21000</v>
      </c>
      <c r="K13" s="34">
        <f t="shared" ref="K13" si="19">K12+K9</f>
        <v>23000</v>
      </c>
      <c r="L13" s="34">
        <f t="shared" ref="L13" si="20">L12+L9</f>
        <v>25000</v>
      </c>
    </row>
    <row r="14" spans="1:12" s="25" customFormat="1" ht="14.4" customHeight="1" x14ac:dyDescent="0.3">
      <c r="A14" s="60">
        <v>3</v>
      </c>
      <c r="B14" s="60" t="s">
        <v>63</v>
      </c>
      <c r="C14" s="24" t="s">
        <v>50</v>
      </c>
      <c r="D14" s="32">
        <f>'Thang luong P1'!F7</f>
        <v>3111.8644067796608</v>
      </c>
      <c r="E14" s="32">
        <f t="shared" ref="E14:L14" si="21">D14</f>
        <v>3111.8644067796608</v>
      </c>
      <c r="F14" s="32">
        <f t="shared" si="21"/>
        <v>3111.8644067796608</v>
      </c>
      <c r="G14" s="32">
        <f t="shared" si="21"/>
        <v>3111.8644067796608</v>
      </c>
      <c r="H14" s="32">
        <f t="shared" si="21"/>
        <v>3111.8644067796608</v>
      </c>
      <c r="I14" s="32">
        <f t="shared" si="21"/>
        <v>3111.8644067796608</v>
      </c>
      <c r="J14" s="32">
        <f t="shared" si="21"/>
        <v>3111.8644067796608</v>
      </c>
      <c r="K14" s="32">
        <f t="shared" si="21"/>
        <v>3111.8644067796608</v>
      </c>
      <c r="L14" s="32">
        <f t="shared" si="21"/>
        <v>3111.8644067796608</v>
      </c>
    </row>
    <row r="15" spans="1:12" s="25" customFormat="1" ht="28.8" x14ac:dyDescent="0.3">
      <c r="A15" s="61"/>
      <c r="B15" s="61"/>
      <c r="C15" s="24" t="s">
        <v>52</v>
      </c>
      <c r="D15" s="31" t="s">
        <v>54</v>
      </c>
      <c r="E15" s="31" t="s">
        <v>55</v>
      </c>
      <c r="F15" s="31" t="s">
        <v>56</v>
      </c>
      <c r="G15" s="31" t="s">
        <v>57</v>
      </c>
      <c r="H15" s="31" t="s">
        <v>58</v>
      </c>
      <c r="I15" s="31" t="s">
        <v>59</v>
      </c>
      <c r="J15" s="31" t="s">
        <v>60</v>
      </c>
      <c r="K15" s="31" t="s">
        <v>61</v>
      </c>
      <c r="L15" s="31" t="s">
        <v>62</v>
      </c>
    </row>
    <row r="16" spans="1:12" s="25" customFormat="1" x14ac:dyDescent="0.3">
      <c r="A16" s="61"/>
      <c r="B16" s="61"/>
      <c r="C16" s="24" t="s">
        <v>67</v>
      </c>
      <c r="D16" s="32">
        <v>7000</v>
      </c>
      <c r="E16" s="32">
        <v>8500</v>
      </c>
      <c r="F16" s="32">
        <f t="shared" ref="F16:L16" si="22">E16+1500</f>
        <v>10000</v>
      </c>
      <c r="G16" s="32">
        <f t="shared" si="22"/>
        <v>11500</v>
      </c>
      <c r="H16" s="32">
        <f t="shared" si="22"/>
        <v>13000</v>
      </c>
      <c r="I16" s="32">
        <f t="shared" si="22"/>
        <v>14500</v>
      </c>
      <c r="J16" s="32">
        <f t="shared" si="22"/>
        <v>16000</v>
      </c>
      <c r="K16" s="32">
        <f t="shared" si="22"/>
        <v>17500</v>
      </c>
      <c r="L16" s="32">
        <f t="shared" si="22"/>
        <v>19000</v>
      </c>
    </row>
    <row r="17" spans="1:12" s="25" customFormat="1" x14ac:dyDescent="0.3">
      <c r="A17" s="61"/>
      <c r="B17" s="61"/>
      <c r="C17" s="24" t="s">
        <v>51</v>
      </c>
      <c r="D17" s="32">
        <f>D16-D14</f>
        <v>3888.1355932203392</v>
      </c>
      <c r="E17" s="32">
        <f t="shared" ref="E17" si="23">E16-E14</f>
        <v>5388.1355932203387</v>
      </c>
      <c r="F17" s="32">
        <f t="shared" ref="F17" si="24">F16-F14</f>
        <v>6888.1355932203387</v>
      </c>
      <c r="G17" s="32">
        <f t="shared" ref="G17" si="25">G16-G14</f>
        <v>8388.1355932203387</v>
      </c>
      <c r="H17" s="32">
        <f t="shared" ref="H17" si="26">H16-H14</f>
        <v>9888.1355932203387</v>
      </c>
      <c r="I17" s="32">
        <f t="shared" ref="I17" si="27">I16-I14</f>
        <v>11388.135593220339</v>
      </c>
      <c r="J17" s="32">
        <f t="shared" ref="J17" si="28">J16-J14</f>
        <v>12888.135593220339</v>
      </c>
      <c r="K17" s="32">
        <f t="shared" ref="K17" si="29">K16-K14</f>
        <v>14388.135593220339</v>
      </c>
      <c r="L17" s="32">
        <f t="shared" ref="L17" si="30">L16-L14</f>
        <v>15888.135593220339</v>
      </c>
    </row>
    <row r="18" spans="1:12" s="25" customFormat="1" x14ac:dyDescent="0.3">
      <c r="A18" s="62"/>
      <c r="B18" s="62"/>
      <c r="C18" s="33" t="s">
        <v>73</v>
      </c>
      <c r="D18" s="34">
        <f>D17+D14</f>
        <v>7000</v>
      </c>
      <c r="E18" s="34">
        <f t="shared" ref="E18" si="31">E17+E14</f>
        <v>8500</v>
      </c>
      <c r="F18" s="34">
        <f t="shared" ref="F18" si="32">F17+F14</f>
        <v>10000</v>
      </c>
      <c r="G18" s="34">
        <f t="shared" ref="G18" si="33">G17+G14</f>
        <v>11500</v>
      </c>
      <c r="H18" s="34">
        <f t="shared" ref="H18" si="34">H17+H14</f>
        <v>13000</v>
      </c>
      <c r="I18" s="34">
        <f t="shared" ref="I18" si="35">I17+I14</f>
        <v>14500</v>
      </c>
      <c r="J18" s="34">
        <f t="shared" ref="J18" si="36">J17+J14</f>
        <v>16000</v>
      </c>
      <c r="K18" s="34">
        <f t="shared" ref="K18" si="37">K17+K14</f>
        <v>17500</v>
      </c>
      <c r="L18" s="34">
        <f t="shared" ref="L18" si="38">L17+L14</f>
        <v>19000</v>
      </c>
    </row>
    <row r="19" spans="1:12" s="25" customFormat="1" ht="14.4" customHeight="1" x14ac:dyDescent="0.3">
      <c r="A19" s="27"/>
      <c r="B19" s="57" t="s">
        <v>69</v>
      </c>
      <c r="C19" s="58"/>
      <c r="D19" s="57" t="s">
        <v>70</v>
      </c>
      <c r="E19" s="59"/>
      <c r="F19" s="59"/>
      <c r="G19" s="59"/>
      <c r="H19" s="59"/>
      <c r="I19" s="59"/>
      <c r="J19" s="59"/>
      <c r="K19" s="59"/>
      <c r="L19" s="58"/>
    </row>
    <row r="20" spans="1:12" s="25" customFormat="1" x14ac:dyDescent="0.3">
      <c r="A20" s="30"/>
      <c r="B20" s="64" t="s">
        <v>53</v>
      </c>
      <c r="C20" s="66"/>
      <c r="D20" s="64" t="s">
        <v>68</v>
      </c>
      <c r="E20" s="65"/>
      <c r="F20" s="65"/>
      <c r="G20" s="65"/>
      <c r="H20" s="65"/>
      <c r="I20" s="65"/>
      <c r="J20" s="65"/>
      <c r="K20" s="65"/>
      <c r="L20" s="66"/>
    </row>
    <row r="21" spans="1:12" s="25" customFormat="1" ht="36" customHeight="1" x14ac:dyDescent="0.3">
      <c r="A21" s="27"/>
      <c r="B21" s="57" t="s">
        <v>71</v>
      </c>
      <c r="C21" s="58"/>
      <c r="D21" s="57" t="s">
        <v>72</v>
      </c>
      <c r="E21" s="59"/>
      <c r="F21" s="59"/>
      <c r="G21" s="59"/>
      <c r="H21" s="59"/>
      <c r="I21" s="59"/>
      <c r="J21" s="59"/>
      <c r="K21" s="59"/>
      <c r="L21" s="58"/>
    </row>
  </sheetData>
  <mergeCells count="13">
    <mergeCell ref="A1:L1"/>
    <mergeCell ref="D20:L20"/>
    <mergeCell ref="D19:L19"/>
    <mergeCell ref="B4:B8"/>
    <mergeCell ref="A4:A8"/>
    <mergeCell ref="B19:C19"/>
    <mergeCell ref="B20:C20"/>
    <mergeCell ref="B21:C21"/>
    <mergeCell ref="D21:L21"/>
    <mergeCell ref="B14:B18"/>
    <mergeCell ref="B9:B13"/>
    <mergeCell ref="A9:A13"/>
    <mergeCell ref="A14:A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B56" sqref="B56:N58"/>
    </sheetView>
  </sheetViews>
  <sheetFormatPr defaultRowHeight="14.4" x14ac:dyDescent="0.3"/>
  <cols>
    <col min="1" max="1" width="3.109375" customWidth="1"/>
    <col min="2" max="2" width="14" customWidth="1"/>
    <col min="3" max="3" width="8" customWidth="1"/>
    <col min="4" max="4" width="8.6640625" customWidth="1"/>
    <col min="5" max="5" width="7.109375" customWidth="1"/>
    <col min="6" max="14" width="9.5546875" customWidth="1"/>
  </cols>
  <sheetData>
    <row r="1" spans="1:14" ht="21" x14ac:dyDescent="0.4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x14ac:dyDescent="0.3">
      <c r="L2" s="3" t="s">
        <v>5</v>
      </c>
    </row>
    <row r="3" spans="1:14" s="25" customFormat="1" ht="28.8" x14ac:dyDescent="0.3">
      <c r="A3" s="44" t="s">
        <v>1</v>
      </c>
      <c r="B3" s="44" t="s">
        <v>2</v>
      </c>
      <c r="C3" s="79" t="s">
        <v>49</v>
      </c>
      <c r="D3" s="80"/>
      <c r="E3" s="81"/>
      <c r="F3" s="44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9</v>
      </c>
      <c r="N3" s="44">
        <v>10</v>
      </c>
    </row>
    <row r="4" spans="1:14" s="25" customFormat="1" x14ac:dyDescent="0.3">
      <c r="A4" s="60">
        <v>1</v>
      </c>
      <c r="B4" s="60" t="s">
        <v>65</v>
      </c>
      <c r="C4" s="69" t="s">
        <v>50</v>
      </c>
      <c r="D4" s="70"/>
      <c r="E4" s="71"/>
      <c r="F4" s="32">
        <f>'Thang luong P1'!F5</f>
        <v>5082.7118644067796</v>
      </c>
      <c r="G4" s="32">
        <f t="shared" ref="G4:N4" si="0">F4</f>
        <v>5082.7118644067796</v>
      </c>
      <c r="H4" s="32">
        <f t="shared" si="0"/>
        <v>5082.7118644067796</v>
      </c>
      <c r="I4" s="32">
        <f t="shared" si="0"/>
        <v>5082.7118644067796</v>
      </c>
      <c r="J4" s="32">
        <f t="shared" si="0"/>
        <v>5082.7118644067796</v>
      </c>
      <c r="K4" s="32">
        <f t="shared" si="0"/>
        <v>5082.7118644067796</v>
      </c>
      <c r="L4" s="32">
        <f t="shared" si="0"/>
        <v>5082.7118644067796</v>
      </c>
      <c r="M4" s="32">
        <f t="shared" si="0"/>
        <v>5082.7118644067796</v>
      </c>
      <c r="N4" s="32">
        <f t="shared" si="0"/>
        <v>5082.7118644067796</v>
      </c>
    </row>
    <row r="5" spans="1:14" s="25" customFormat="1" ht="28.8" hidden="1" x14ac:dyDescent="0.3">
      <c r="A5" s="61"/>
      <c r="B5" s="61"/>
      <c r="C5" s="69" t="s">
        <v>52</v>
      </c>
      <c r="D5" s="70"/>
      <c r="E5" s="71"/>
      <c r="F5" s="31" t="s">
        <v>54</v>
      </c>
      <c r="G5" s="31" t="s">
        <v>55</v>
      </c>
      <c r="H5" s="31" t="s">
        <v>56</v>
      </c>
      <c r="I5" s="31" t="s">
        <v>57</v>
      </c>
      <c r="J5" s="31" t="s">
        <v>58</v>
      </c>
      <c r="K5" s="31" t="s">
        <v>59</v>
      </c>
      <c r="L5" s="31" t="s">
        <v>60</v>
      </c>
      <c r="M5" s="31" t="s">
        <v>61</v>
      </c>
      <c r="N5" s="31" t="s">
        <v>62</v>
      </c>
    </row>
    <row r="6" spans="1:14" s="25" customFormat="1" hidden="1" x14ac:dyDescent="0.3">
      <c r="A6" s="61"/>
      <c r="B6" s="61"/>
      <c r="C6" s="69" t="s">
        <v>67</v>
      </c>
      <c r="D6" s="70"/>
      <c r="E6" s="71"/>
      <c r="F6" s="32">
        <v>15000</v>
      </c>
      <c r="G6" s="32">
        <v>18000</v>
      </c>
      <c r="H6" s="32">
        <v>21000</v>
      </c>
      <c r="I6" s="32">
        <v>24000</v>
      </c>
      <c r="J6" s="32">
        <v>27000</v>
      </c>
      <c r="K6" s="32">
        <v>30000</v>
      </c>
      <c r="L6" s="32">
        <v>33000</v>
      </c>
      <c r="M6" s="32">
        <v>37000</v>
      </c>
      <c r="N6" s="32">
        <v>40000</v>
      </c>
    </row>
    <row r="7" spans="1:14" s="25" customFormat="1" x14ac:dyDescent="0.3">
      <c r="A7" s="61"/>
      <c r="B7" s="61"/>
      <c r="C7" s="69" t="s">
        <v>51</v>
      </c>
      <c r="D7" s="70"/>
      <c r="E7" s="71"/>
      <c r="F7" s="32">
        <f t="shared" ref="F7:N7" si="1">F6-F4</f>
        <v>9917.2881355932204</v>
      </c>
      <c r="G7" s="32">
        <f t="shared" si="1"/>
        <v>12917.28813559322</v>
      </c>
      <c r="H7" s="32">
        <f t="shared" si="1"/>
        <v>15917.28813559322</v>
      </c>
      <c r="I7" s="32">
        <f t="shared" si="1"/>
        <v>18917.288135593219</v>
      </c>
      <c r="J7" s="32">
        <f t="shared" si="1"/>
        <v>21917.288135593219</v>
      </c>
      <c r="K7" s="32">
        <f t="shared" si="1"/>
        <v>24917.288135593219</v>
      </c>
      <c r="L7" s="32">
        <f t="shared" si="1"/>
        <v>27917.288135593219</v>
      </c>
      <c r="M7" s="32">
        <f t="shared" si="1"/>
        <v>31917.288135593219</v>
      </c>
      <c r="N7" s="32">
        <f t="shared" si="1"/>
        <v>34917.288135593219</v>
      </c>
    </row>
    <row r="8" spans="1:14" s="25" customFormat="1" x14ac:dyDescent="0.3">
      <c r="A8" s="61"/>
      <c r="B8" s="61"/>
      <c r="C8" s="82" t="s">
        <v>73</v>
      </c>
      <c r="D8" s="83"/>
      <c r="E8" s="84"/>
      <c r="F8" s="34">
        <f>F7+F4</f>
        <v>15000</v>
      </c>
      <c r="G8" s="34">
        <f t="shared" ref="G8:N8" si="2">G7+G4</f>
        <v>18000</v>
      </c>
      <c r="H8" s="34">
        <f t="shared" si="2"/>
        <v>21000</v>
      </c>
      <c r="I8" s="34">
        <f t="shared" si="2"/>
        <v>24000</v>
      </c>
      <c r="J8" s="34">
        <f t="shared" si="2"/>
        <v>27000</v>
      </c>
      <c r="K8" s="34">
        <f t="shared" si="2"/>
        <v>30000</v>
      </c>
      <c r="L8" s="34">
        <f t="shared" si="2"/>
        <v>33000</v>
      </c>
      <c r="M8" s="34">
        <f t="shared" si="2"/>
        <v>37000</v>
      </c>
      <c r="N8" s="34">
        <f t="shared" si="2"/>
        <v>40000</v>
      </c>
    </row>
    <row r="9" spans="1:14" s="25" customFormat="1" x14ac:dyDescent="0.3">
      <c r="A9" s="61"/>
      <c r="B9" s="61"/>
      <c r="C9" s="76" t="s">
        <v>83</v>
      </c>
      <c r="D9" s="39" t="s">
        <v>82</v>
      </c>
      <c r="E9" s="42">
        <v>1</v>
      </c>
      <c r="F9" s="40">
        <f t="shared" ref="F9:N9" si="3">F8*$H$55/$F$55</f>
        <v>3750</v>
      </c>
      <c r="G9" s="40">
        <f t="shared" si="3"/>
        <v>4500</v>
      </c>
      <c r="H9" s="40">
        <f t="shared" si="3"/>
        <v>5250</v>
      </c>
      <c r="I9" s="40">
        <f t="shared" si="3"/>
        <v>6000</v>
      </c>
      <c r="J9" s="40">
        <f t="shared" si="3"/>
        <v>6750</v>
      </c>
      <c r="K9" s="40">
        <f t="shared" si="3"/>
        <v>7500</v>
      </c>
      <c r="L9" s="40">
        <f t="shared" si="3"/>
        <v>8250</v>
      </c>
      <c r="M9" s="40">
        <f t="shared" si="3"/>
        <v>9250</v>
      </c>
      <c r="N9" s="40">
        <f t="shared" si="3"/>
        <v>10000</v>
      </c>
    </row>
    <row r="10" spans="1:14" s="25" customFormat="1" x14ac:dyDescent="0.3">
      <c r="A10" s="61"/>
      <c r="B10" s="61"/>
      <c r="C10" s="77"/>
      <c r="D10" s="38" t="s">
        <v>77</v>
      </c>
      <c r="E10" s="43">
        <f>E9-E11-E12-E13-E14</f>
        <v>0</v>
      </c>
      <c r="F10" s="37">
        <f>E10*F9</f>
        <v>0</v>
      </c>
      <c r="G10" s="37">
        <f>E10*G9</f>
        <v>0</v>
      </c>
      <c r="H10" s="37">
        <f>E10*H9</f>
        <v>0</v>
      </c>
      <c r="I10" s="37">
        <f>E10*I9</f>
        <v>0</v>
      </c>
      <c r="J10" s="37">
        <f>E10*J9</f>
        <v>0</v>
      </c>
      <c r="K10" s="37">
        <f>E10*K9</f>
        <v>0</v>
      </c>
      <c r="L10" s="37">
        <f>E10*L9</f>
        <v>0</v>
      </c>
      <c r="M10" s="37">
        <f>E10*M9</f>
        <v>0</v>
      </c>
      <c r="N10" s="37">
        <f>E10*N9</f>
        <v>0</v>
      </c>
    </row>
    <row r="11" spans="1:14" s="25" customFormat="1" x14ac:dyDescent="0.3">
      <c r="A11" s="61"/>
      <c r="B11" s="61"/>
      <c r="C11" s="77"/>
      <c r="D11" s="38" t="s">
        <v>81</v>
      </c>
      <c r="E11" s="43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25" customFormat="1" x14ac:dyDescent="0.3">
      <c r="A12" s="61"/>
      <c r="B12" s="61"/>
      <c r="C12" s="77"/>
      <c r="D12" s="38" t="s">
        <v>78</v>
      </c>
      <c r="E12" s="41">
        <v>0.36499999999999999</v>
      </c>
      <c r="F12" s="37">
        <f>E12*F9</f>
        <v>1368.75</v>
      </c>
      <c r="G12" s="37">
        <f>E12*G9</f>
        <v>1642.5</v>
      </c>
      <c r="H12" s="37">
        <f>E12*H9</f>
        <v>1916.25</v>
      </c>
      <c r="I12" s="37">
        <f>E12*I9</f>
        <v>2190</v>
      </c>
      <c r="J12" s="37">
        <f>E12*J9</f>
        <v>2463.75</v>
      </c>
      <c r="K12" s="37">
        <f>E12*K9</f>
        <v>2737.5</v>
      </c>
      <c r="L12" s="37">
        <f>E12*L9</f>
        <v>3011.25</v>
      </c>
      <c r="M12" s="37">
        <f>E12*M9</f>
        <v>3376.25</v>
      </c>
      <c r="N12" s="37">
        <f>E12*N9</f>
        <v>3650</v>
      </c>
    </row>
    <row r="13" spans="1:14" s="25" customFormat="1" x14ac:dyDescent="0.3">
      <c r="A13" s="61"/>
      <c r="B13" s="61"/>
      <c r="C13" s="77"/>
      <c r="D13" s="38" t="s">
        <v>80</v>
      </c>
      <c r="E13" s="41">
        <v>0.3</v>
      </c>
      <c r="F13" s="37">
        <f>E13*F9</f>
        <v>1125</v>
      </c>
      <c r="G13" s="37">
        <f>E13*G9</f>
        <v>1350</v>
      </c>
      <c r="H13" s="37">
        <f>E13*H9</f>
        <v>1575</v>
      </c>
      <c r="I13" s="37">
        <f>E13*I9</f>
        <v>1800</v>
      </c>
      <c r="J13" s="37">
        <f>E13*J9</f>
        <v>2025</v>
      </c>
      <c r="K13" s="37">
        <f>E13*K9</f>
        <v>2250</v>
      </c>
      <c r="L13" s="37">
        <f>E13*L9</f>
        <v>2475</v>
      </c>
      <c r="M13" s="37">
        <f>E13*M9</f>
        <v>2775</v>
      </c>
      <c r="N13" s="37">
        <f>E13*N9</f>
        <v>3000</v>
      </c>
    </row>
    <row r="14" spans="1:14" s="25" customFormat="1" x14ac:dyDescent="0.3">
      <c r="A14" s="61"/>
      <c r="B14" s="61"/>
      <c r="C14" s="78"/>
      <c r="D14" s="36" t="s">
        <v>79</v>
      </c>
      <c r="E14" s="41">
        <v>0.33500000000000002</v>
      </c>
      <c r="F14" s="37">
        <f>E14*F9</f>
        <v>1256.25</v>
      </c>
      <c r="G14" s="37">
        <f>E14*G9</f>
        <v>1507.5</v>
      </c>
      <c r="H14" s="37">
        <f>E14*H9</f>
        <v>1758.75</v>
      </c>
      <c r="I14" s="37">
        <f>E14*I9</f>
        <v>2010.0000000000002</v>
      </c>
      <c r="J14" s="37">
        <f>E14*J9</f>
        <v>2261.25</v>
      </c>
      <c r="K14" s="37">
        <f>E14*K9</f>
        <v>2512.5</v>
      </c>
      <c r="L14" s="37">
        <f>E14*L9</f>
        <v>2763.75</v>
      </c>
      <c r="M14" s="37">
        <f>E14*M9</f>
        <v>3098.75</v>
      </c>
      <c r="N14" s="37">
        <f>E14*N9</f>
        <v>3350</v>
      </c>
    </row>
    <row r="15" spans="1:14" s="25" customFormat="1" x14ac:dyDescent="0.3">
      <c r="A15" s="61"/>
      <c r="B15" s="61"/>
      <c r="C15" s="72" t="s">
        <v>84</v>
      </c>
      <c r="D15" s="73"/>
      <c r="E15" s="74"/>
      <c r="F15" s="35">
        <f>F8+F9</f>
        <v>18750</v>
      </c>
      <c r="G15" s="35">
        <f t="shared" ref="G15:N15" si="4">G8+G9</f>
        <v>22500</v>
      </c>
      <c r="H15" s="35">
        <f t="shared" si="4"/>
        <v>26250</v>
      </c>
      <c r="I15" s="35">
        <f t="shared" si="4"/>
        <v>30000</v>
      </c>
      <c r="J15" s="35">
        <f t="shared" si="4"/>
        <v>33750</v>
      </c>
      <c r="K15" s="35">
        <f t="shared" si="4"/>
        <v>37500</v>
      </c>
      <c r="L15" s="35">
        <f t="shared" si="4"/>
        <v>41250</v>
      </c>
      <c r="M15" s="35">
        <f t="shared" si="4"/>
        <v>46250</v>
      </c>
      <c r="N15" s="35">
        <f t="shared" si="4"/>
        <v>50000</v>
      </c>
    </row>
    <row r="16" spans="1:14" s="25" customFormat="1" x14ac:dyDescent="0.3">
      <c r="A16" s="61"/>
      <c r="B16" s="61"/>
      <c r="C16" s="72" t="s">
        <v>85</v>
      </c>
      <c r="D16" s="73"/>
      <c r="E16" s="74"/>
      <c r="F16" s="35">
        <f>F8+F10+F11</f>
        <v>15000</v>
      </c>
      <c r="G16" s="35">
        <f t="shared" ref="G16:N16" si="5">G8+G10+G11</f>
        <v>18000</v>
      </c>
      <c r="H16" s="35">
        <f t="shared" si="5"/>
        <v>21000</v>
      </c>
      <c r="I16" s="35">
        <f t="shared" si="5"/>
        <v>24000</v>
      </c>
      <c r="J16" s="35">
        <f t="shared" si="5"/>
        <v>27000</v>
      </c>
      <c r="K16" s="35">
        <f t="shared" si="5"/>
        <v>30000</v>
      </c>
      <c r="L16" s="35">
        <f t="shared" si="5"/>
        <v>33000</v>
      </c>
      <c r="M16" s="35">
        <f t="shared" si="5"/>
        <v>37000</v>
      </c>
      <c r="N16" s="35">
        <f t="shared" si="5"/>
        <v>40000</v>
      </c>
    </row>
    <row r="17" spans="1:14" s="25" customFormat="1" x14ac:dyDescent="0.3">
      <c r="A17" s="61"/>
      <c r="B17" s="61"/>
      <c r="C17" s="75" t="s">
        <v>86</v>
      </c>
      <c r="D17" s="38" t="s">
        <v>78</v>
      </c>
      <c r="E17" s="39">
        <v>3</v>
      </c>
      <c r="F17" s="40">
        <f>F12*E17</f>
        <v>4106.25</v>
      </c>
      <c r="G17" s="40">
        <f>G12*E17</f>
        <v>4927.5</v>
      </c>
      <c r="H17" s="40">
        <f>H12*E17</f>
        <v>5748.75</v>
      </c>
      <c r="I17" s="40">
        <f>I12*E17</f>
        <v>6570</v>
      </c>
      <c r="J17" s="40">
        <f>J12*E17</f>
        <v>7391.25</v>
      </c>
      <c r="K17" s="40">
        <f>K12*E17</f>
        <v>8212.5</v>
      </c>
      <c r="L17" s="40">
        <f>L12*E17</f>
        <v>9033.75</v>
      </c>
      <c r="M17" s="40">
        <f>M12*E17</f>
        <v>10128.75</v>
      </c>
      <c r="N17" s="40">
        <f>N12*E17</f>
        <v>10950</v>
      </c>
    </row>
    <row r="18" spans="1:14" s="25" customFormat="1" x14ac:dyDescent="0.3">
      <c r="A18" s="61"/>
      <c r="B18" s="61"/>
      <c r="C18" s="75"/>
      <c r="D18" s="38" t="s">
        <v>80</v>
      </c>
      <c r="E18" s="39">
        <v>6</v>
      </c>
      <c r="F18" s="40">
        <f>F13*E18</f>
        <v>6750</v>
      </c>
      <c r="G18" s="40">
        <f>G13*E18</f>
        <v>8100</v>
      </c>
      <c r="H18" s="40">
        <f>H13*E18</f>
        <v>9450</v>
      </c>
      <c r="I18" s="40">
        <f>I13*E18</f>
        <v>10800</v>
      </c>
      <c r="J18" s="40">
        <f>J13*E18</f>
        <v>12150</v>
      </c>
      <c r="K18" s="40">
        <f>K13*E18</f>
        <v>13500</v>
      </c>
      <c r="L18" s="40">
        <f>L13*E18</f>
        <v>14850</v>
      </c>
      <c r="M18" s="40">
        <f>M13*E18</f>
        <v>16650</v>
      </c>
      <c r="N18" s="40">
        <f>N13*E18</f>
        <v>18000</v>
      </c>
    </row>
    <row r="19" spans="1:14" s="25" customFormat="1" x14ac:dyDescent="0.3">
      <c r="A19" s="62"/>
      <c r="B19" s="62"/>
      <c r="C19" s="75"/>
      <c r="D19" s="36" t="s">
        <v>79</v>
      </c>
      <c r="E19" s="39">
        <v>12</v>
      </c>
      <c r="F19" s="40">
        <f>F14*E19</f>
        <v>15075</v>
      </c>
      <c r="G19" s="40">
        <f>G14*E19</f>
        <v>18090</v>
      </c>
      <c r="H19" s="40">
        <f>H14*E19</f>
        <v>21105</v>
      </c>
      <c r="I19" s="40">
        <f>I14*E19</f>
        <v>24120.000000000004</v>
      </c>
      <c r="J19" s="40">
        <f>J14*E19</f>
        <v>27135</v>
      </c>
      <c r="K19" s="40">
        <f>K14*E19</f>
        <v>30150</v>
      </c>
      <c r="L19" s="40">
        <f>L14*E19</f>
        <v>33165</v>
      </c>
      <c r="M19" s="40">
        <f>M14*E19</f>
        <v>37185</v>
      </c>
      <c r="N19" s="40">
        <f>N14*E19</f>
        <v>40200</v>
      </c>
    </row>
    <row r="20" spans="1:14" s="25" customFormat="1" x14ac:dyDescent="0.3">
      <c r="A20" s="60">
        <v>2</v>
      </c>
      <c r="B20" s="60" t="s">
        <v>66</v>
      </c>
      <c r="C20" s="24" t="s">
        <v>50</v>
      </c>
      <c r="D20" s="24"/>
      <c r="E20" s="24"/>
      <c r="F20" s="32">
        <f>'Thang luong P1'!F6</f>
        <v>4045.4237288135591</v>
      </c>
      <c r="G20" s="32">
        <f t="shared" ref="G20:N20" si="6">F20</f>
        <v>4045.4237288135591</v>
      </c>
      <c r="H20" s="32">
        <f t="shared" si="6"/>
        <v>4045.4237288135591</v>
      </c>
      <c r="I20" s="32">
        <f t="shared" si="6"/>
        <v>4045.4237288135591</v>
      </c>
      <c r="J20" s="32">
        <f t="shared" si="6"/>
        <v>4045.4237288135591</v>
      </c>
      <c r="K20" s="32">
        <f t="shared" si="6"/>
        <v>4045.4237288135591</v>
      </c>
      <c r="L20" s="32">
        <f t="shared" si="6"/>
        <v>4045.4237288135591</v>
      </c>
      <c r="M20" s="32">
        <f t="shared" si="6"/>
        <v>4045.4237288135591</v>
      </c>
      <c r="N20" s="32">
        <f t="shared" si="6"/>
        <v>4045.4237288135591</v>
      </c>
    </row>
    <row r="21" spans="1:14" s="25" customFormat="1" ht="28.8" hidden="1" x14ac:dyDescent="0.3">
      <c r="A21" s="61"/>
      <c r="B21" s="61"/>
      <c r="C21" s="69" t="s">
        <v>52</v>
      </c>
      <c r="D21" s="70"/>
      <c r="E21" s="71"/>
      <c r="F21" s="31" t="s">
        <v>54</v>
      </c>
      <c r="G21" s="31" t="s">
        <v>55</v>
      </c>
      <c r="H21" s="31" t="s">
        <v>56</v>
      </c>
      <c r="I21" s="31" t="s">
        <v>57</v>
      </c>
      <c r="J21" s="31" t="s">
        <v>58</v>
      </c>
      <c r="K21" s="31" t="s">
        <v>59</v>
      </c>
      <c r="L21" s="31" t="s">
        <v>60</v>
      </c>
      <c r="M21" s="31" t="s">
        <v>61</v>
      </c>
      <c r="N21" s="31" t="s">
        <v>62</v>
      </c>
    </row>
    <row r="22" spans="1:14" s="25" customFormat="1" hidden="1" x14ac:dyDescent="0.3">
      <c r="A22" s="61"/>
      <c r="B22" s="61"/>
      <c r="C22" s="69" t="s">
        <v>67</v>
      </c>
      <c r="D22" s="70"/>
      <c r="E22" s="71"/>
      <c r="F22" s="32">
        <v>9000</v>
      </c>
      <c r="G22" s="32">
        <v>11000</v>
      </c>
      <c r="H22" s="32">
        <f t="shared" ref="H22:N22" si="7">G22+2000</f>
        <v>13000</v>
      </c>
      <c r="I22" s="32">
        <f t="shared" si="7"/>
        <v>15000</v>
      </c>
      <c r="J22" s="32">
        <f t="shared" si="7"/>
        <v>17000</v>
      </c>
      <c r="K22" s="32">
        <f t="shared" si="7"/>
        <v>19000</v>
      </c>
      <c r="L22" s="32">
        <f t="shared" si="7"/>
        <v>21000</v>
      </c>
      <c r="M22" s="32">
        <f t="shared" si="7"/>
        <v>23000</v>
      </c>
      <c r="N22" s="32">
        <f t="shared" si="7"/>
        <v>25000</v>
      </c>
    </row>
    <row r="23" spans="1:14" s="25" customFormat="1" x14ac:dyDescent="0.3">
      <c r="A23" s="61"/>
      <c r="B23" s="61"/>
      <c r="C23" s="24" t="s">
        <v>51</v>
      </c>
      <c r="D23" s="24"/>
      <c r="E23" s="24"/>
      <c r="F23" s="32">
        <f>F22-F20</f>
        <v>4954.5762711864409</v>
      </c>
      <c r="G23" s="32">
        <f t="shared" ref="G23:N23" si="8">G22-G20</f>
        <v>6954.5762711864409</v>
      </c>
      <c r="H23" s="32">
        <f t="shared" si="8"/>
        <v>8954.5762711864409</v>
      </c>
      <c r="I23" s="32">
        <f t="shared" si="8"/>
        <v>10954.576271186441</v>
      </c>
      <c r="J23" s="32">
        <f t="shared" si="8"/>
        <v>12954.576271186441</v>
      </c>
      <c r="K23" s="32">
        <f t="shared" si="8"/>
        <v>14954.576271186441</v>
      </c>
      <c r="L23" s="32">
        <f t="shared" si="8"/>
        <v>16954.576271186441</v>
      </c>
      <c r="M23" s="32">
        <f t="shared" si="8"/>
        <v>18954.576271186441</v>
      </c>
      <c r="N23" s="32">
        <f t="shared" si="8"/>
        <v>20954.576271186441</v>
      </c>
    </row>
    <row r="24" spans="1:14" s="25" customFormat="1" x14ac:dyDescent="0.3">
      <c r="A24" s="61"/>
      <c r="B24" s="61"/>
      <c r="C24" s="33" t="s">
        <v>73</v>
      </c>
      <c r="D24" s="33"/>
      <c r="E24" s="33"/>
      <c r="F24" s="34">
        <f>F23+F20</f>
        <v>9000</v>
      </c>
      <c r="G24" s="34">
        <f t="shared" ref="G24:N24" si="9">G23+G20</f>
        <v>11000</v>
      </c>
      <c r="H24" s="34">
        <f t="shared" si="9"/>
        <v>13000</v>
      </c>
      <c r="I24" s="34">
        <f t="shared" si="9"/>
        <v>15000</v>
      </c>
      <c r="J24" s="34">
        <f t="shared" si="9"/>
        <v>17000</v>
      </c>
      <c r="K24" s="34">
        <f t="shared" si="9"/>
        <v>19000</v>
      </c>
      <c r="L24" s="34">
        <f t="shared" si="9"/>
        <v>21000</v>
      </c>
      <c r="M24" s="34">
        <f t="shared" si="9"/>
        <v>23000</v>
      </c>
      <c r="N24" s="34">
        <f t="shared" si="9"/>
        <v>25000</v>
      </c>
    </row>
    <row r="25" spans="1:14" s="25" customFormat="1" x14ac:dyDescent="0.3">
      <c r="A25" s="61"/>
      <c r="B25" s="61"/>
      <c r="C25" s="76" t="s">
        <v>83</v>
      </c>
      <c r="D25" s="39" t="s">
        <v>82</v>
      </c>
      <c r="E25" s="42">
        <v>1</v>
      </c>
      <c r="F25" s="40">
        <f t="shared" ref="F25:N25" si="10">F24*$H$55/$F$55</f>
        <v>2250</v>
      </c>
      <c r="G25" s="40">
        <f t="shared" si="10"/>
        <v>2750</v>
      </c>
      <c r="H25" s="40">
        <f t="shared" si="10"/>
        <v>3250</v>
      </c>
      <c r="I25" s="40">
        <f t="shared" si="10"/>
        <v>3750</v>
      </c>
      <c r="J25" s="40">
        <f t="shared" si="10"/>
        <v>4250</v>
      </c>
      <c r="K25" s="40">
        <f t="shared" si="10"/>
        <v>4750</v>
      </c>
      <c r="L25" s="40">
        <f t="shared" si="10"/>
        <v>5250</v>
      </c>
      <c r="M25" s="40">
        <f t="shared" si="10"/>
        <v>5750</v>
      </c>
      <c r="N25" s="40">
        <f t="shared" si="10"/>
        <v>6250</v>
      </c>
    </row>
    <row r="26" spans="1:14" s="25" customFormat="1" x14ac:dyDescent="0.3">
      <c r="A26" s="61"/>
      <c r="B26" s="61"/>
      <c r="C26" s="77"/>
      <c r="D26" s="38" t="s">
        <v>77</v>
      </c>
      <c r="E26" s="43">
        <f>E25-E27-E28-E29-E30</f>
        <v>0</v>
      </c>
      <c r="F26" s="37">
        <f>E26*F25</f>
        <v>0</v>
      </c>
      <c r="G26" s="37">
        <f>E26*G25</f>
        <v>0</v>
      </c>
      <c r="H26" s="37">
        <f>E26*H25</f>
        <v>0</v>
      </c>
      <c r="I26" s="37">
        <f>E26*I25</f>
        <v>0</v>
      </c>
      <c r="J26" s="37">
        <f>E26*J25</f>
        <v>0</v>
      </c>
      <c r="K26" s="37">
        <f>E26*K25</f>
        <v>0</v>
      </c>
      <c r="L26" s="37">
        <f>E26*L25</f>
        <v>0</v>
      </c>
      <c r="M26" s="37">
        <f>E26*M25</f>
        <v>0</v>
      </c>
      <c r="N26" s="37">
        <f>E26*N25</f>
        <v>0</v>
      </c>
    </row>
    <row r="27" spans="1:14" s="25" customFormat="1" x14ac:dyDescent="0.3">
      <c r="A27" s="61"/>
      <c r="B27" s="61"/>
      <c r="C27" s="77"/>
      <c r="D27" s="38" t="s">
        <v>81</v>
      </c>
      <c r="E27" s="43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25" customFormat="1" x14ac:dyDescent="0.3">
      <c r="A28" s="61"/>
      <c r="B28" s="61"/>
      <c r="C28" s="77"/>
      <c r="D28" s="38" t="s">
        <v>78</v>
      </c>
      <c r="E28" s="41">
        <v>0.36499999999999999</v>
      </c>
      <c r="F28" s="37">
        <f>E28*F25</f>
        <v>821.25</v>
      </c>
      <c r="G28" s="37">
        <f>E28*G25</f>
        <v>1003.75</v>
      </c>
      <c r="H28" s="37">
        <f>E28*H25</f>
        <v>1186.25</v>
      </c>
      <c r="I28" s="37">
        <f>E28*I25</f>
        <v>1368.75</v>
      </c>
      <c r="J28" s="37">
        <f>E28*J25</f>
        <v>1551.25</v>
      </c>
      <c r="K28" s="37">
        <f>E28*K25</f>
        <v>1733.75</v>
      </c>
      <c r="L28" s="37">
        <f>E28*L25</f>
        <v>1916.25</v>
      </c>
      <c r="M28" s="37">
        <f>E28*M25</f>
        <v>2098.75</v>
      </c>
      <c r="N28" s="37">
        <f>E28*N25</f>
        <v>2281.25</v>
      </c>
    </row>
    <row r="29" spans="1:14" s="25" customFormat="1" x14ac:dyDescent="0.3">
      <c r="A29" s="61"/>
      <c r="B29" s="61"/>
      <c r="C29" s="77"/>
      <c r="D29" s="38" t="s">
        <v>80</v>
      </c>
      <c r="E29" s="41">
        <v>0.3</v>
      </c>
      <c r="F29" s="37">
        <f>E29*F25</f>
        <v>675</v>
      </c>
      <c r="G29" s="37">
        <f>E29*G25</f>
        <v>825</v>
      </c>
      <c r="H29" s="37">
        <f>E29*H25</f>
        <v>975</v>
      </c>
      <c r="I29" s="37">
        <f>E29*I25</f>
        <v>1125</v>
      </c>
      <c r="J29" s="37">
        <f>E29*J25</f>
        <v>1275</v>
      </c>
      <c r="K29" s="37">
        <f>E29*K25</f>
        <v>1425</v>
      </c>
      <c r="L29" s="37">
        <f>E29*L25</f>
        <v>1575</v>
      </c>
      <c r="M29" s="37">
        <f>E29*M25</f>
        <v>1725</v>
      </c>
      <c r="N29" s="37">
        <f>E29*N25</f>
        <v>1875</v>
      </c>
    </row>
    <row r="30" spans="1:14" s="25" customFormat="1" x14ac:dyDescent="0.3">
      <c r="A30" s="61"/>
      <c r="B30" s="61"/>
      <c r="C30" s="78"/>
      <c r="D30" s="36" t="s">
        <v>79</v>
      </c>
      <c r="E30" s="41">
        <v>0.33500000000000002</v>
      </c>
      <c r="F30" s="37">
        <f>E30*F25</f>
        <v>753.75</v>
      </c>
      <c r="G30" s="37">
        <f>E30*G25</f>
        <v>921.25</v>
      </c>
      <c r="H30" s="37">
        <f>E30*H25</f>
        <v>1088.75</v>
      </c>
      <c r="I30" s="37">
        <f>E30*I25</f>
        <v>1256.25</v>
      </c>
      <c r="J30" s="37">
        <f>E30*J25</f>
        <v>1423.75</v>
      </c>
      <c r="K30" s="37">
        <f>E30*K25</f>
        <v>1591.25</v>
      </c>
      <c r="L30" s="37">
        <f>E30*L25</f>
        <v>1758.75</v>
      </c>
      <c r="M30" s="37">
        <f>E30*M25</f>
        <v>1926.2500000000002</v>
      </c>
      <c r="N30" s="37">
        <f>E30*N25</f>
        <v>2093.75</v>
      </c>
    </row>
    <row r="31" spans="1:14" s="25" customFormat="1" x14ac:dyDescent="0.3">
      <c r="A31" s="61"/>
      <c r="B31" s="61"/>
      <c r="C31" s="72" t="s">
        <v>84</v>
      </c>
      <c r="D31" s="73"/>
      <c r="E31" s="74"/>
      <c r="F31" s="35">
        <f>F24+F25</f>
        <v>11250</v>
      </c>
      <c r="G31" s="35">
        <f t="shared" ref="G31" si="11">G24+G25</f>
        <v>13750</v>
      </c>
      <c r="H31" s="35">
        <f t="shared" ref="H31" si="12">H24+H25</f>
        <v>16250</v>
      </c>
      <c r="I31" s="35">
        <f t="shared" ref="I31" si="13">I24+I25</f>
        <v>18750</v>
      </c>
      <c r="J31" s="35">
        <f t="shared" ref="J31" si="14">J24+J25</f>
        <v>21250</v>
      </c>
      <c r="K31" s="35">
        <f t="shared" ref="K31" si="15">K24+K25</f>
        <v>23750</v>
      </c>
      <c r="L31" s="35">
        <f t="shared" ref="L31" si="16">L24+L25</f>
        <v>26250</v>
      </c>
      <c r="M31" s="35">
        <f t="shared" ref="M31" si="17">M24+M25</f>
        <v>28750</v>
      </c>
      <c r="N31" s="35">
        <f t="shared" ref="N31" si="18">N24+N25</f>
        <v>31250</v>
      </c>
    </row>
    <row r="32" spans="1:14" s="25" customFormat="1" x14ac:dyDescent="0.3">
      <c r="A32" s="61"/>
      <c r="B32" s="61"/>
      <c r="C32" s="72" t="s">
        <v>85</v>
      </c>
      <c r="D32" s="73"/>
      <c r="E32" s="74"/>
      <c r="F32" s="35">
        <f>F24+F26+F27</f>
        <v>9000</v>
      </c>
      <c r="G32" s="35">
        <f t="shared" ref="G32:N32" si="19">G24+G26+G27</f>
        <v>11000</v>
      </c>
      <c r="H32" s="35">
        <f t="shared" si="19"/>
        <v>13000</v>
      </c>
      <c r="I32" s="35">
        <f t="shared" si="19"/>
        <v>15000</v>
      </c>
      <c r="J32" s="35">
        <f t="shared" si="19"/>
        <v>17000</v>
      </c>
      <c r="K32" s="35">
        <f t="shared" si="19"/>
        <v>19000</v>
      </c>
      <c r="L32" s="35">
        <f t="shared" si="19"/>
        <v>21000</v>
      </c>
      <c r="M32" s="35">
        <f t="shared" si="19"/>
        <v>23000</v>
      </c>
      <c r="N32" s="35">
        <f t="shared" si="19"/>
        <v>25000</v>
      </c>
    </row>
    <row r="33" spans="1:14" s="25" customFormat="1" x14ac:dyDescent="0.3">
      <c r="A33" s="61"/>
      <c r="B33" s="61"/>
      <c r="C33" s="75" t="s">
        <v>86</v>
      </c>
      <c r="D33" s="38" t="s">
        <v>78</v>
      </c>
      <c r="E33" s="39">
        <v>3</v>
      </c>
      <c r="F33" s="40">
        <f>F28*E33</f>
        <v>2463.75</v>
      </c>
      <c r="G33" s="40">
        <f>G28*E33</f>
        <v>3011.25</v>
      </c>
      <c r="H33" s="40">
        <f>H28*E33</f>
        <v>3558.75</v>
      </c>
      <c r="I33" s="40">
        <f>I28*E33</f>
        <v>4106.25</v>
      </c>
      <c r="J33" s="40">
        <f>J28*E33</f>
        <v>4653.75</v>
      </c>
      <c r="K33" s="40">
        <f>K28*E33</f>
        <v>5201.25</v>
      </c>
      <c r="L33" s="40">
        <f>L28*E33</f>
        <v>5748.75</v>
      </c>
      <c r="M33" s="40">
        <f>M28*E33</f>
        <v>6296.25</v>
      </c>
      <c r="N33" s="40">
        <f>N28*E33</f>
        <v>6843.75</v>
      </c>
    </row>
    <row r="34" spans="1:14" s="25" customFormat="1" x14ac:dyDescent="0.3">
      <c r="A34" s="61"/>
      <c r="B34" s="61"/>
      <c r="C34" s="75"/>
      <c r="D34" s="38" t="s">
        <v>80</v>
      </c>
      <c r="E34" s="39">
        <v>6</v>
      </c>
      <c r="F34" s="40">
        <f>F29*E34</f>
        <v>4050</v>
      </c>
      <c r="G34" s="40">
        <f>G29*E34</f>
        <v>4950</v>
      </c>
      <c r="H34" s="40">
        <f>H29*E34</f>
        <v>5850</v>
      </c>
      <c r="I34" s="40">
        <f>I29*E34</f>
        <v>6750</v>
      </c>
      <c r="J34" s="40">
        <f>J29*E34</f>
        <v>7650</v>
      </c>
      <c r="K34" s="40">
        <f>K29*E34</f>
        <v>8550</v>
      </c>
      <c r="L34" s="40">
        <f>L29*E34</f>
        <v>9450</v>
      </c>
      <c r="M34" s="40">
        <f>M29*E34</f>
        <v>10350</v>
      </c>
      <c r="N34" s="40">
        <f>N29*E34</f>
        <v>11250</v>
      </c>
    </row>
    <row r="35" spans="1:14" s="25" customFormat="1" x14ac:dyDescent="0.3">
      <c r="A35" s="61"/>
      <c r="B35" s="61"/>
      <c r="C35" s="75"/>
      <c r="D35" s="36" t="s">
        <v>79</v>
      </c>
      <c r="E35" s="39">
        <v>12</v>
      </c>
      <c r="F35" s="40">
        <f>F30*E35</f>
        <v>9045</v>
      </c>
      <c r="G35" s="40">
        <f>G30*E35</f>
        <v>11055</v>
      </c>
      <c r="H35" s="40">
        <f>H30*E35</f>
        <v>13065</v>
      </c>
      <c r="I35" s="40">
        <f>I30*E35</f>
        <v>15075</v>
      </c>
      <c r="J35" s="40">
        <f>J30*E35</f>
        <v>17085</v>
      </c>
      <c r="K35" s="40">
        <f>K30*E35</f>
        <v>19095</v>
      </c>
      <c r="L35" s="40">
        <f>L30*E35</f>
        <v>21105</v>
      </c>
      <c r="M35" s="40">
        <f>M30*E35</f>
        <v>23115.000000000004</v>
      </c>
      <c r="N35" s="40">
        <f>N30*E35</f>
        <v>25125</v>
      </c>
    </row>
    <row r="36" spans="1:14" s="25" customFormat="1" x14ac:dyDescent="0.3">
      <c r="A36" s="60">
        <v>3</v>
      </c>
      <c r="B36" s="60" t="s">
        <v>63</v>
      </c>
      <c r="C36" s="24" t="s">
        <v>50</v>
      </c>
      <c r="D36" s="24"/>
      <c r="E36" s="24"/>
      <c r="F36" s="32">
        <f>'Thang luong P1'!F7</f>
        <v>3111.8644067796608</v>
      </c>
      <c r="G36" s="32">
        <f t="shared" ref="G36:N36" si="20">F36</f>
        <v>3111.8644067796608</v>
      </c>
      <c r="H36" s="32">
        <f t="shared" si="20"/>
        <v>3111.8644067796608</v>
      </c>
      <c r="I36" s="32">
        <f t="shared" si="20"/>
        <v>3111.8644067796608</v>
      </c>
      <c r="J36" s="32">
        <f t="shared" si="20"/>
        <v>3111.8644067796608</v>
      </c>
      <c r="K36" s="32">
        <f t="shared" si="20"/>
        <v>3111.8644067796608</v>
      </c>
      <c r="L36" s="32">
        <f t="shared" si="20"/>
        <v>3111.8644067796608</v>
      </c>
      <c r="M36" s="32">
        <f t="shared" si="20"/>
        <v>3111.8644067796608</v>
      </c>
      <c r="N36" s="32">
        <f t="shared" si="20"/>
        <v>3111.8644067796608</v>
      </c>
    </row>
    <row r="37" spans="1:14" s="25" customFormat="1" ht="28.8" hidden="1" x14ac:dyDescent="0.3">
      <c r="A37" s="61"/>
      <c r="B37" s="61"/>
      <c r="C37" s="69" t="s">
        <v>52</v>
      </c>
      <c r="D37" s="70"/>
      <c r="E37" s="71"/>
      <c r="F37" s="31" t="s">
        <v>54</v>
      </c>
      <c r="G37" s="31" t="s">
        <v>55</v>
      </c>
      <c r="H37" s="31" t="s">
        <v>56</v>
      </c>
      <c r="I37" s="31" t="s">
        <v>57</v>
      </c>
      <c r="J37" s="31" t="s">
        <v>58</v>
      </c>
      <c r="K37" s="31" t="s">
        <v>59</v>
      </c>
      <c r="L37" s="31" t="s">
        <v>60</v>
      </c>
      <c r="M37" s="31" t="s">
        <v>61</v>
      </c>
      <c r="N37" s="31" t="s">
        <v>62</v>
      </c>
    </row>
    <row r="38" spans="1:14" s="25" customFormat="1" hidden="1" x14ac:dyDescent="0.3">
      <c r="A38" s="61"/>
      <c r="B38" s="61"/>
      <c r="C38" s="69" t="s">
        <v>67</v>
      </c>
      <c r="D38" s="70"/>
      <c r="E38" s="71"/>
      <c r="F38" s="32">
        <v>7000</v>
      </c>
      <c r="G38" s="32">
        <v>8500</v>
      </c>
      <c r="H38" s="32">
        <f t="shared" ref="H38:N38" si="21">G38+1500</f>
        <v>10000</v>
      </c>
      <c r="I38" s="32">
        <f t="shared" si="21"/>
        <v>11500</v>
      </c>
      <c r="J38" s="32">
        <f t="shared" si="21"/>
        <v>13000</v>
      </c>
      <c r="K38" s="32">
        <f t="shared" si="21"/>
        <v>14500</v>
      </c>
      <c r="L38" s="32">
        <f t="shared" si="21"/>
        <v>16000</v>
      </c>
      <c r="M38" s="32">
        <f t="shared" si="21"/>
        <v>17500</v>
      </c>
      <c r="N38" s="32">
        <f t="shared" si="21"/>
        <v>19000</v>
      </c>
    </row>
    <row r="39" spans="1:14" s="25" customFormat="1" x14ac:dyDescent="0.3">
      <c r="A39" s="61"/>
      <c r="B39" s="61"/>
      <c r="C39" s="24" t="s">
        <v>51</v>
      </c>
      <c r="D39" s="24"/>
      <c r="E39" s="24"/>
      <c r="F39" s="32">
        <f>F38-F36</f>
        <v>3888.1355932203392</v>
      </c>
      <c r="G39" s="32">
        <f t="shared" ref="G39:N39" si="22">G38-G36</f>
        <v>5388.1355932203387</v>
      </c>
      <c r="H39" s="32">
        <f t="shared" si="22"/>
        <v>6888.1355932203387</v>
      </c>
      <c r="I39" s="32">
        <f t="shared" si="22"/>
        <v>8388.1355932203387</v>
      </c>
      <c r="J39" s="32">
        <f t="shared" si="22"/>
        <v>9888.1355932203387</v>
      </c>
      <c r="K39" s="32">
        <f t="shared" si="22"/>
        <v>11388.135593220339</v>
      </c>
      <c r="L39" s="32">
        <f t="shared" si="22"/>
        <v>12888.135593220339</v>
      </c>
      <c r="M39" s="32">
        <f t="shared" si="22"/>
        <v>14388.135593220339</v>
      </c>
      <c r="N39" s="32">
        <f t="shared" si="22"/>
        <v>15888.135593220339</v>
      </c>
    </row>
    <row r="40" spans="1:14" s="25" customFormat="1" x14ac:dyDescent="0.3">
      <c r="A40" s="61"/>
      <c r="B40" s="61"/>
      <c r="C40" s="33" t="s">
        <v>73</v>
      </c>
      <c r="D40" s="33"/>
      <c r="E40" s="33"/>
      <c r="F40" s="34">
        <f>F39+F36</f>
        <v>7000</v>
      </c>
      <c r="G40" s="34">
        <f t="shared" ref="G40:N40" si="23">G39+G36</f>
        <v>8500</v>
      </c>
      <c r="H40" s="34">
        <f t="shared" si="23"/>
        <v>10000</v>
      </c>
      <c r="I40" s="34">
        <f t="shared" si="23"/>
        <v>11500</v>
      </c>
      <c r="J40" s="34">
        <f t="shared" si="23"/>
        <v>13000</v>
      </c>
      <c r="K40" s="34">
        <f t="shared" si="23"/>
        <v>14500</v>
      </c>
      <c r="L40" s="34">
        <f t="shared" si="23"/>
        <v>16000</v>
      </c>
      <c r="M40" s="34">
        <f t="shared" si="23"/>
        <v>17500</v>
      </c>
      <c r="N40" s="34">
        <f t="shared" si="23"/>
        <v>19000</v>
      </c>
    </row>
    <row r="41" spans="1:14" s="25" customFormat="1" x14ac:dyDescent="0.3">
      <c r="A41" s="61"/>
      <c r="B41" s="61"/>
      <c r="C41" s="76" t="s">
        <v>83</v>
      </c>
      <c r="D41" s="39" t="s">
        <v>82</v>
      </c>
      <c r="E41" s="42">
        <v>1</v>
      </c>
      <c r="F41" s="40">
        <f t="shared" ref="F41:N41" si="24">F40*$H$55/$F$55</f>
        <v>1750</v>
      </c>
      <c r="G41" s="40">
        <f t="shared" si="24"/>
        <v>2125</v>
      </c>
      <c r="H41" s="40">
        <f t="shared" si="24"/>
        <v>2500</v>
      </c>
      <c r="I41" s="40">
        <f t="shared" si="24"/>
        <v>2875</v>
      </c>
      <c r="J41" s="40">
        <f t="shared" si="24"/>
        <v>3250</v>
      </c>
      <c r="K41" s="40">
        <f t="shared" si="24"/>
        <v>3625</v>
      </c>
      <c r="L41" s="40">
        <f t="shared" si="24"/>
        <v>4000</v>
      </c>
      <c r="M41" s="40">
        <f t="shared" si="24"/>
        <v>4375</v>
      </c>
      <c r="N41" s="40">
        <f t="shared" si="24"/>
        <v>4750</v>
      </c>
    </row>
    <row r="42" spans="1:14" s="25" customFormat="1" x14ac:dyDescent="0.3">
      <c r="A42" s="61"/>
      <c r="B42" s="61"/>
      <c r="C42" s="77"/>
      <c r="D42" s="38" t="s">
        <v>77</v>
      </c>
      <c r="E42" s="43">
        <f>E41-E43-E44-E45-E46</f>
        <v>0.56499999999999995</v>
      </c>
      <c r="F42" s="37">
        <f>E42*F41</f>
        <v>988.74999999999989</v>
      </c>
      <c r="G42" s="37">
        <f>E42*G41</f>
        <v>1200.625</v>
      </c>
      <c r="H42" s="37">
        <f>E42*H41</f>
        <v>1412.4999999999998</v>
      </c>
      <c r="I42" s="37">
        <f>E42*I41</f>
        <v>1624.3749999999998</v>
      </c>
      <c r="J42" s="37">
        <f>E42*J41</f>
        <v>1836.2499999999998</v>
      </c>
      <c r="K42" s="37">
        <f>E42*K41</f>
        <v>2048.125</v>
      </c>
      <c r="L42" s="37">
        <f>E42*L41</f>
        <v>2260</v>
      </c>
      <c r="M42" s="37">
        <f>E42*M41</f>
        <v>2471.8749999999995</v>
      </c>
      <c r="N42" s="37">
        <f>E42*N41</f>
        <v>2683.7499999999995</v>
      </c>
    </row>
    <row r="43" spans="1:14" s="25" customFormat="1" x14ac:dyDescent="0.3">
      <c r="A43" s="61"/>
      <c r="B43" s="61"/>
      <c r="C43" s="77"/>
      <c r="D43" s="38" t="s">
        <v>81</v>
      </c>
      <c r="E43" s="43"/>
      <c r="F43" s="37"/>
      <c r="G43" s="37"/>
      <c r="H43" s="37"/>
      <c r="I43" s="37"/>
      <c r="J43" s="37"/>
      <c r="K43" s="37"/>
      <c r="L43" s="37"/>
      <c r="M43" s="37"/>
      <c r="N43" s="37"/>
    </row>
    <row r="44" spans="1:14" s="25" customFormat="1" x14ac:dyDescent="0.3">
      <c r="A44" s="61"/>
      <c r="B44" s="61"/>
      <c r="C44" s="77"/>
      <c r="D44" s="38" t="s">
        <v>78</v>
      </c>
      <c r="E44" s="41">
        <v>0.1</v>
      </c>
      <c r="F44" s="37">
        <f>E44*F41</f>
        <v>175</v>
      </c>
      <c r="G44" s="37">
        <f>E44*G41</f>
        <v>212.5</v>
      </c>
      <c r="H44" s="37">
        <f>E44*H41</f>
        <v>250</v>
      </c>
      <c r="I44" s="37">
        <f>E44*I41</f>
        <v>287.5</v>
      </c>
      <c r="J44" s="37">
        <f>E44*J41</f>
        <v>325</v>
      </c>
      <c r="K44" s="37">
        <f>E44*K41</f>
        <v>362.5</v>
      </c>
      <c r="L44" s="37">
        <f>E44*L41</f>
        <v>400</v>
      </c>
      <c r="M44" s="37">
        <f>E44*M41</f>
        <v>437.5</v>
      </c>
      <c r="N44" s="37">
        <f>E44*N41</f>
        <v>475</v>
      </c>
    </row>
    <row r="45" spans="1:14" s="25" customFormat="1" x14ac:dyDescent="0.3">
      <c r="A45" s="61"/>
      <c r="B45" s="61"/>
      <c r="C45" s="77"/>
      <c r="D45" s="38" t="s">
        <v>80</v>
      </c>
      <c r="E45" s="41">
        <v>0</v>
      </c>
      <c r="F45" s="37">
        <f>E45*F41</f>
        <v>0</v>
      </c>
      <c r="G45" s="37">
        <f>E45*G41</f>
        <v>0</v>
      </c>
      <c r="H45" s="37">
        <f>E45*H41</f>
        <v>0</v>
      </c>
      <c r="I45" s="37">
        <f>E45*I41</f>
        <v>0</v>
      </c>
      <c r="J45" s="37">
        <f>E45*J41</f>
        <v>0</v>
      </c>
      <c r="K45" s="37">
        <f>E45*K41</f>
        <v>0</v>
      </c>
      <c r="L45" s="37">
        <f>E45*L41</f>
        <v>0</v>
      </c>
      <c r="M45" s="37">
        <f>E45*M41</f>
        <v>0</v>
      </c>
      <c r="N45" s="37">
        <f>E45*N41</f>
        <v>0</v>
      </c>
    </row>
    <row r="46" spans="1:14" s="25" customFormat="1" x14ac:dyDescent="0.3">
      <c r="A46" s="61"/>
      <c r="B46" s="61"/>
      <c r="C46" s="78"/>
      <c r="D46" s="36" t="s">
        <v>79</v>
      </c>
      <c r="E46" s="41">
        <v>0.33500000000000002</v>
      </c>
      <c r="F46" s="37">
        <f>E46*F41</f>
        <v>586.25</v>
      </c>
      <c r="G46" s="37">
        <f>E46*G41</f>
        <v>711.875</v>
      </c>
      <c r="H46" s="37">
        <f>E46*H41</f>
        <v>837.5</v>
      </c>
      <c r="I46" s="37">
        <f>E46*I41</f>
        <v>963.12500000000011</v>
      </c>
      <c r="J46" s="37">
        <f>E46*J41</f>
        <v>1088.75</v>
      </c>
      <c r="K46" s="37">
        <f>E46*K41</f>
        <v>1214.375</v>
      </c>
      <c r="L46" s="37">
        <f>E46*L41</f>
        <v>1340</v>
      </c>
      <c r="M46" s="37">
        <f>E46*M41</f>
        <v>1465.625</v>
      </c>
      <c r="N46" s="37">
        <f>E46*N41</f>
        <v>1591.25</v>
      </c>
    </row>
    <row r="47" spans="1:14" s="25" customFormat="1" x14ac:dyDescent="0.3">
      <c r="A47" s="61"/>
      <c r="B47" s="61"/>
      <c r="C47" s="72" t="s">
        <v>84</v>
      </c>
      <c r="D47" s="73"/>
      <c r="E47" s="74"/>
      <c r="F47" s="35">
        <f>F40+F41</f>
        <v>8750</v>
      </c>
      <c r="G47" s="35">
        <f t="shared" ref="G47" si="25">G40+G41</f>
        <v>10625</v>
      </c>
      <c r="H47" s="35">
        <f t="shared" ref="H47" si="26">H40+H41</f>
        <v>12500</v>
      </c>
      <c r="I47" s="35">
        <f t="shared" ref="I47" si="27">I40+I41</f>
        <v>14375</v>
      </c>
      <c r="J47" s="35">
        <f t="shared" ref="J47" si="28">J40+J41</f>
        <v>16250</v>
      </c>
      <c r="K47" s="35">
        <f t="shared" ref="K47" si="29">K40+K41</f>
        <v>18125</v>
      </c>
      <c r="L47" s="35">
        <f t="shared" ref="L47" si="30">L40+L41</f>
        <v>20000</v>
      </c>
      <c r="M47" s="35">
        <f t="shared" ref="M47" si="31">M40+M41</f>
        <v>21875</v>
      </c>
      <c r="N47" s="35">
        <f t="shared" ref="N47" si="32">N40+N41</f>
        <v>23750</v>
      </c>
    </row>
    <row r="48" spans="1:14" s="25" customFormat="1" x14ac:dyDescent="0.3">
      <c r="A48" s="61"/>
      <c r="B48" s="61"/>
      <c r="C48" s="72" t="s">
        <v>85</v>
      </c>
      <c r="D48" s="73"/>
      <c r="E48" s="74"/>
      <c r="F48" s="35">
        <f>F40+F42+F43</f>
        <v>7988.75</v>
      </c>
      <c r="G48" s="35">
        <f t="shared" ref="G48:N48" si="33">G40+G42+G43</f>
        <v>9700.625</v>
      </c>
      <c r="H48" s="35">
        <f t="shared" si="33"/>
        <v>11412.5</v>
      </c>
      <c r="I48" s="35">
        <f t="shared" si="33"/>
        <v>13124.375</v>
      </c>
      <c r="J48" s="35">
        <f t="shared" si="33"/>
        <v>14836.25</v>
      </c>
      <c r="K48" s="35">
        <f t="shared" si="33"/>
        <v>16548.125</v>
      </c>
      <c r="L48" s="35">
        <f t="shared" si="33"/>
        <v>18260</v>
      </c>
      <c r="M48" s="35">
        <f t="shared" si="33"/>
        <v>19971.875</v>
      </c>
      <c r="N48" s="35">
        <f t="shared" si="33"/>
        <v>21683.75</v>
      </c>
    </row>
    <row r="49" spans="1:14" s="25" customFormat="1" x14ac:dyDescent="0.3">
      <c r="A49" s="61"/>
      <c r="B49" s="61"/>
      <c r="C49" s="75" t="s">
        <v>86</v>
      </c>
      <c r="D49" s="38" t="s">
        <v>78</v>
      </c>
      <c r="E49" s="39">
        <v>3</v>
      </c>
      <c r="F49" s="40">
        <f>F44*E49</f>
        <v>525</v>
      </c>
      <c r="G49" s="40">
        <f>G44*E49</f>
        <v>637.5</v>
      </c>
      <c r="H49" s="40">
        <f>H44*E49</f>
        <v>750</v>
      </c>
      <c r="I49" s="40">
        <f>I44*E49</f>
        <v>862.5</v>
      </c>
      <c r="J49" s="40">
        <f>J44*E49</f>
        <v>975</v>
      </c>
      <c r="K49" s="40">
        <f>K44*E49</f>
        <v>1087.5</v>
      </c>
      <c r="L49" s="40">
        <f>L44*E49</f>
        <v>1200</v>
      </c>
      <c r="M49" s="40">
        <f>M44*E49</f>
        <v>1312.5</v>
      </c>
      <c r="N49" s="40">
        <f>N44*E49</f>
        <v>1425</v>
      </c>
    </row>
    <row r="50" spans="1:14" s="25" customFormat="1" x14ac:dyDescent="0.3">
      <c r="A50" s="61"/>
      <c r="B50" s="61"/>
      <c r="C50" s="75"/>
      <c r="D50" s="38" t="s">
        <v>80</v>
      </c>
      <c r="E50" s="39">
        <v>6</v>
      </c>
      <c r="F50" s="40">
        <f>F45*E50</f>
        <v>0</v>
      </c>
      <c r="G50" s="40">
        <f>G45*E50</f>
        <v>0</v>
      </c>
      <c r="H50" s="40">
        <f>H45*E50</f>
        <v>0</v>
      </c>
      <c r="I50" s="40">
        <f>I45*E50</f>
        <v>0</v>
      </c>
      <c r="J50" s="40">
        <f>J45*E50</f>
        <v>0</v>
      </c>
      <c r="K50" s="40">
        <f>K45*E50</f>
        <v>0</v>
      </c>
      <c r="L50" s="40">
        <f>L45*E50</f>
        <v>0</v>
      </c>
      <c r="M50" s="40">
        <f>M45*E50</f>
        <v>0</v>
      </c>
      <c r="N50" s="40">
        <f>N45*E50</f>
        <v>0</v>
      </c>
    </row>
    <row r="51" spans="1:14" s="25" customFormat="1" x14ac:dyDescent="0.3">
      <c r="A51" s="61"/>
      <c r="B51" s="61"/>
      <c r="C51" s="75"/>
      <c r="D51" s="36" t="s">
        <v>79</v>
      </c>
      <c r="E51" s="39">
        <v>12</v>
      </c>
      <c r="F51" s="40">
        <f>F46*E51</f>
        <v>7035</v>
      </c>
      <c r="G51" s="40">
        <f>G46*E51</f>
        <v>8542.5</v>
      </c>
      <c r="H51" s="40">
        <f>H46*E51</f>
        <v>10050</v>
      </c>
      <c r="I51" s="40">
        <f>I46*E51</f>
        <v>11557.500000000002</v>
      </c>
      <c r="J51" s="40">
        <f>J46*E51</f>
        <v>13065</v>
      </c>
      <c r="K51" s="40">
        <f>K46*E51</f>
        <v>14572.5</v>
      </c>
      <c r="L51" s="40">
        <f>L46*E51</f>
        <v>16080</v>
      </c>
      <c r="M51" s="40">
        <f>M46*E51</f>
        <v>17587.5</v>
      </c>
      <c r="N51" s="40">
        <f>N46*E51</f>
        <v>19095</v>
      </c>
    </row>
    <row r="52" spans="1:14" s="25" customFormat="1" x14ac:dyDescent="0.3">
      <c r="A52" s="27"/>
      <c r="B52" s="69" t="s">
        <v>69</v>
      </c>
      <c r="C52" s="70"/>
      <c r="D52" s="70"/>
      <c r="E52" s="71"/>
      <c r="F52" s="57" t="s">
        <v>70</v>
      </c>
      <c r="G52" s="59"/>
      <c r="H52" s="59"/>
      <c r="I52" s="59"/>
      <c r="J52" s="59"/>
      <c r="K52" s="59"/>
      <c r="L52" s="59"/>
      <c r="M52" s="59"/>
      <c r="N52" s="58"/>
    </row>
    <row r="53" spans="1:14" s="25" customFormat="1" x14ac:dyDescent="0.3">
      <c r="A53" s="30"/>
      <c r="B53" s="69" t="s">
        <v>53</v>
      </c>
      <c r="C53" s="70"/>
      <c r="D53" s="70"/>
      <c r="E53" s="71"/>
      <c r="F53" s="64" t="s">
        <v>68</v>
      </c>
      <c r="G53" s="65"/>
      <c r="H53" s="65"/>
      <c r="I53" s="65"/>
      <c r="J53" s="65"/>
      <c r="K53" s="65"/>
      <c r="L53" s="65"/>
      <c r="M53" s="65"/>
      <c r="N53" s="66"/>
    </row>
    <row r="54" spans="1:14" s="25" customFormat="1" ht="28.8" customHeight="1" x14ac:dyDescent="0.3">
      <c r="A54" s="27"/>
      <c r="B54" s="69" t="s">
        <v>71</v>
      </c>
      <c r="C54" s="70"/>
      <c r="D54" s="70"/>
      <c r="E54" s="71"/>
      <c r="F54" s="57" t="s">
        <v>72</v>
      </c>
      <c r="G54" s="59"/>
      <c r="H54" s="59"/>
      <c r="I54" s="59"/>
      <c r="J54" s="59"/>
      <c r="K54" s="59"/>
      <c r="L54" s="59"/>
      <c r="M54" s="59"/>
      <c r="N54" s="58"/>
    </row>
    <row r="55" spans="1:14" x14ac:dyDescent="0.3">
      <c r="B55" s="51" t="s">
        <v>75</v>
      </c>
      <c r="C55" s="51"/>
      <c r="D55" s="51"/>
      <c r="E55" s="51"/>
      <c r="F55">
        <v>80</v>
      </c>
      <c r="G55" s="1" t="s">
        <v>76</v>
      </c>
      <c r="H55">
        <v>20</v>
      </c>
    </row>
    <row r="56" spans="1:14" x14ac:dyDescent="0.3">
      <c r="B56" s="51" t="s">
        <v>91</v>
      </c>
      <c r="C56" s="51"/>
      <c r="D56" s="51"/>
      <c r="E56" s="51"/>
      <c r="F56" s="25" t="s">
        <v>94</v>
      </c>
      <c r="G56" s="25"/>
      <c r="H56" s="25"/>
      <c r="I56" s="25"/>
      <c r="J56" s="25"/>
      <c r="K56" s="25"/>
      <c r="L56" s="25"/>
      <c r="M56" s="25"/>
      <c r="N56" s="25"/>
    </row>
    <row r="57" spans="1:14" x14ac:dyDescent="0.3">
      <c r="B57" s="51" t="s">
        <v>92</v>
      </c>
      <c r="C57" s="51"/>
      <c r="D57" s="51"/>
      <c r="E57" s="51"/>
      <c r="F57" t="s">
        <v>95</v>
      </c>
    </row>
    <row r="58" spans="1:14" ht="35.4" customHeight="1" x14ac:dyDescent="0.3">
      <c r="B58" s="67" t="s">
        <v>93</v>
      </c>
      <c r="C58" s="67"/>
      <c r="D58" s="67"/>
      <c r="E58" s="68"/>
      <c r="F58" s="57" t="s">
        <v>96</v>
      </c>
      <c r="G58" s="59"/>
      <c r="H58" s="59"/>
      <c r="I58" s="59"/>
      <c r="J58" s="59"/>
      <c r="K58" s="59"/>
      <c r="L58" s="59"/>
      <c r="M58" s="59"/>
      <c r="N58" s="58"/>
    </row>
  </sheetData>
  <mergeCells count="40">
    <mergeCell ref="A1:N1"/>
    <mergeCell ref="A36:A51"/>
    <mergeCell ref="B36:B51"/>
    <mergeCell ref="C9:C14"/>
    <mergeCell ref="C4:E4"/>
    <mergeCell ref="F52:N52"/>
    <mergeCell ref="C17:C19"/>
    <mergeCell ref="B4:B19"/>
    <mergeCell ref="A4:A19"/>
    <mergeCell ref="B20:B35"/>
    <mergeCell ref="A20:A35"/>
    <mergeCell ref="C3:E3"/>
    <mergeCell ref="C7:E7"/>
    <mergeCell ref="C8:E8"/>
    <mergeCell ref="C15:E15"/>
    <mergeCell ref="C16:E16"/>
    <mergeCell ref="C5:E5"/>
    <mergeCell ref="C6:E6"/>
    <mergeCell ref="B56:E56"/>
    <mergeCell ref="B55:E55"/>
    <mergeCell ref="C48:E48"/>
    <mergeCell ref="C49:C51"/>
    <mergeCell ref="C37:E37"/>
    <mergeCell ref="C38:E38"/>
    <mergeCell ref="B52:E52"/>
    <mergeCell ref="B53:E53"/>
    <mergeCell ref="C25:C30"/>
    <mergeCell ref="C31:E31"/>
    <mergeCell ref="C32:E32"/>
    <mergeCell ref="C33:C35"/>
    <mergeCell ref="C41:C46"/>
    <mergeCell ref="C47:E47"/>
    <mergeCell ref="B57:E57"/>
    <mergeCell ref="B58:E58"/>
    <mergeCell ref="F58:N58"/>
    <mergeCell ref="C21:E21"/>
    <mergeCell ref="C22:E22"/>
    <mergeCell ref="F53:N53"/>
    <mergeCell ref="F54:N54"/>
    <mergeCell ref="B54:E5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pane ySplit="3" topLeftCell="A47" activePane="bottomLeft" state="frozen"/>
      <selection pane="bottomLeft" activeCell="P63" sqref="P63"/>
    </sheetView>
  </sheetViews>
  <sheetFormatPr defaultRowHeight="14.4" x14ac:dyDescent="0.3"/>
  <cols>
    <col min="1" max="1" width="3.109375" customWidth="1"/>
    <col min="2" max="2" width="14" customWidth="1"/>
    <col min="3" max="3" width="8" customWidth="1"/>
    <col min="4" max="4" width="8.6640625" customWidth="1"/>
    <col min="5" max="5" width="7.109375" customWidth="1"/>
    <col min="6" max="14" width="9.5546875" customWidth="1"/>
  </cols>
  <sheetData>
    <row r="1" spans="1:14" ht="23.4" x14ac:dyDescent="0.45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3">
      <c r="L2" s="3" t="s">
        <v>5</v>
      </c>
    </row>
    <row r="3" spans="1:14" s="25" customFormat="1" ht="28.8" x14ac:dyDescent="0.3">
      <c r="A3" s="47" t="s">
        <v>1</v>
      </c>
      <c r="B3" s="47" t="s">
        <v>2</v>
      </c>
      <c r="C3" s="91" t="s">
        <v>49</v>
      </c>
      <c r="D3" s="91"/>
      <c r="E3" s="91"/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9</v>
      </c>
      <c r="N3" s="47">
        <v>10</v>
      </c>
    </row>
    <row r="4" spans="1:14" s="25" customFormat="1" ht="14.4" customHeight="1" x14ac:dyDescent="0.3">
      <c r="A4" s="60">
        <v>1</v>
      </c>
      <c r="B4" s="60" t="s">
        <v>65</v>
      </c>
      <c r="C4" s="69" t="s">
        <v>50</v>
      </c>
      <c r="D4" s="70"/>
      <c r="E4" s="71"/>
      <c r="F4" s="32">
        <f>'Thang luong P1'!F5</f>
        <v>5082.7118644067796</v>
      </c>
      <c r="G4" s="32">
        <f t="shared" ref="G4:N4" si="0">F4</f>
        <v>5082.7118644067796</v>
      </c>
      <c r="H4" s="32">
        <f t="shared" si="0"/>
        <v>5082.7118644067796</v>
      </c>
      <c r="I4" s="32">
        <f t="shared" si="0"/>
        <v>5082.7118644067796</v>
      </c>
      <c r="J4" s="32">
        <f t="shared" si="0"/>
        <v>5082.7118644067796</v>
      </c>
      <c r="K4" s="32">
        <f t="shared" si="0"/>
        <v>5082.7118644067796</v>
      </c>
      <c r="L4" s="32">
        <f t="shared" si="0"/>
        <v>5082.7118644067796</v>
      </c>
      <c r="M4" s="32">
        <f t="shared" si="0"/>
        <v>5082.7118644067796</v>
      </c>
      <c r="N4" s="32">
        <f t="shared" si="0"/>
        <v>5082.7118644067796</v>
      </c>
    </row>
    <row r="5" spans="1:14" s="25" customFormat="1" ht="28.8" customHeight="1" x14ac:dyDescent="0.3">
      <c r="A5" s="61"/>
      <c r="B5" s="61"/>
      <c r="C5" s="69" t="s">
        <v>52</v>
      </c>
      <c r="D5" s="70"/>
      <c r="E5" s="71"/>
      <c r="F5" s="31" t="s">
        <v>54</v>
      </c>
      <c r="G5" s="31" t="s">
        <v>55</v>
      </c>
      <c r="H5" s="31" t="s">
        <v>56</v>
      </c>
      <c r="I5" s="31" t="s">
        <v>57</v>
      </c>
      <c r="J5" s="31" t="s">
        <v>58</v>
      </c>
      <c r="K5" s="31" t="s">
        <v>59</v>
      </c>
      <c r="L5" s="31" t="s">
        <v>60</v>
      </c>
      <c r="M5" s="31" t="s">
        <v>61</v>
      </c>
      <c r="N5" s="31" t="s">
        <v>62</v>
      </c>
    </row>
    <row r="6" spans="1:14" s="25" customFormat="1" ht="14.4" customHeight="1" x14ac:dyDescent="0.3">
      <c r="A6" s="61"/>
      <c r="B6" s="61"/>
      <c r="C6" s="69" t="s">
        <v>67</v>
      </c>
      <c r="D6" s="70"/>
      <c r="E6" s="71"/>
      <c r="F6" s="32">
        <v>15000</v>
      </c>
      <c r="G6" s="32">
        <v>18000</v>
      </c>
      <c r="H6" s="32">
        <v>21000</v>
      </c>
      <c r="I6" s="32">
        <v>24000</v>
      </c>
      <c r="J6" s="32">
        <v>27000</v>
      </c>
      <c r="K6" s="32">
        <v>30000</v>
      </c>
      <c r="L6" s="32">
        <v>33000</v>
      </c>
      <c r="M6" s="32">
        <v>37000</v>
      </c>
      <c r="N6" s="32">
        <v>40000</v>
      </c>
    </row>
    <row r="7" spans="1:14" s="25" customFormat="1" x14ac:dyDescent="0.3">
      <c r="A7" s="61"/>
      <c r="B7" s="61"/>
      <c r="C7" s="69" t="s">
        <v>51</v>
      </c>
      <c r="D7" s="70"/>
      <c r="E7" s="71"/>
      <c r="F7" s="32">
        <f t="shared" ref="F7:N7" si="1">F6-F4</f>
        <v>9917.2881355932204</v>
      </c>
      <c r="G7" s="32">
        <f t="shared" si="1"/>
        <v>12917.28813559322</v>
      </c>
      <c r="H7" s="32">
        <f t="shared" si="1"/>
        <v>15917.28813559322</v>
      </c>
      <c r="I7" s="32">
        <f t="shared" si="1"/>
        <v>18917.288135593219</v>
      </c>
      <c r="J7" s="32">
        <f t="shared" si="1"/>
        <v>21917.288135593219</v>
      </c>
      <c r="K7" s="32">
        <f t="shared" si="1"/>
        <v>24917.288135593219</v>
      </c>
      <c r="L7" s="32">
        <f t="shared" si="1"/>
        <v>27917.288135593219</v>
      </c>
      <c r="M7" s="32">
        <f t="shared" si="1"/>
        <v>31917.288135593219</v>
      </c>
      <c r="N7" s="32">
        <f t="shared" si="1"/>
        <v>34917.288135593219</v>
      </c>
    </row>
    <row r="8" spans="1:14" s="25" customFormat="1" x14ac:dyDescent="0.3">
      <c r="A8" s="61"/>
      <c r="B8" s="61"/>
      <c r="C8" s="82" t="s">
        <v>73</v>
      </c>
      <c r="D8" s="83"/>
      <c r="E8" s="84"/>
      <c r="F8" s="34">
        <f>F7+F4</f>
        <v>15000</v>
      </c>
      <c r="G8" s="34">
        <f t="shared" ref="G8:N8" si="2">G7+G4</f>
        <v>18000</v>
      </c>
      <c r="H8" s="34">
        <f t="shared" si="2"/>
        <v>21000</v>
      </c>
      <c r="I8" s="34">
        <f t="shared" si="2"/>
        <v>24000</v>
      </c>
      <c r="J8" s="34">
        <f t="shared" si="2"/>
        <v>27000</v>
      </c>
      <c r="K8" s="34">
        <f t="shared" si="2"/>
        <v>30000</v>
      </c>
      <c r="L8" s="34">
        <f t="shared" si="2"/>
        <v>33000</v>
      </c>
      <c r="M8" s="34">
        <f t="shared" si="2"/>
        <v>37000</v>
      </c>
      <c r="N8" s="34">
        <f t="shared" si="2"/>
        <v>40000</v>
      </c>
    </row>
    <row r="9" spans="1:14" s="25" customFormat="1" x14ac:dyDescent="0.3">
      <c r="A9" s="61"/>
      <c r="B9" s="61"/>
      <c r="C9" s="76" t="s">
        <v>83</v>
      </c>
      <c r="D9" s="39" t="s">
        <v>82</v>
      </c>
      <c r="E9" s="42">
        <v>1</v>
      </c>
      <c r="F9" s="40">
        <f t="shared" ref="F9:N9" si="3">F8*$H$62/$F$62</f>
        <v>3750</v>
      </c>
      <c r="G9" s="40">
        <f t="shared" si="3"/>
        <v>4500</v>
      </c>
      <c r="H9" s="40">
        <f t="shared" si="3"/>
        <v>5250</v>
      </c>
      <c r="I9" s="40">
        <f t="shared" si="3"/>
        <v>6000</v>
      </c>
      <c r="J9" s="40">
        <f t="shared" si="3"/>
        <v>6750</v>
      </c>
      <c r="K9" s="40">
        <f t="shared" si="3"/>
        <v>7500</v>
      </c>
      <c r="L9" s="40">
        <f t="shared" si="3"/>
        <v>8250</v>
      </c>
      <c r="M9" s="40">
        <f t="shared" si="3"/>
        <v>9250</v>
      </c>
      <c r="N9" s="40">
        <f t="shared" si="3"/>
        <v>10000</v>
      </c>
    </row>
    <row r="10" spans="1:14" s="25" customFormat="1" x14ac:dyDescent="0.3">
      <c r="A10" s="61"/>
      <c r="B10" s="61"/>
      <c r="C10" s="77"/>
      <c r="D10" s="38" t="s">
        <v>77</v>
      </c>
      <c r="E10" s="43">
        <f>E9-E11-E12-E13-E14</f>
        <v>0.21500000000000002</v>
      </c>
      <c r="F10" s="37">
        <f>E10*F9</f>
        <v>806.25000000000011</v>
      </c>
      <c r="G10" s="37">
        <f>E10*G9</f>
        <v>967.50000000000011</v>
      </c>
      <c r="H10" s="37">
        <f>E10*H9</f>
        <v>1128.7500000000002</v>
      </c>
      <c r="I10" s="37">
        <f>E10*I9</f>
        <v>1290.0000000000002</v>
      </c>
      <c r="J10" s="37">
        <f>E10*J9</f>
        <v>1451.2500000000002</v>
      </c>
      <c r="K10" s="37">
        <f>E10*K9</f>
        <v>1612.5000000000002</v>
      </c>
      <c r="L10" s="37">
        <f>E10*L9</f>
        <v>1773.7500000000002</v>
      </c>
      <c r="M10" s="37">
        <f>E10*M9</f>
        <v>1988.7500000000002</v>
      </c>
      <c r="N10" s="37">
        <f>E10*N9</f>
        <v>2150.0000000000005</v>
      </c>
    </row>
    <row r="11" spans="1:14" s="25" customFormat="1" x14ac:dyDescent="0.3">
      <c r="A11" s="61"/>
      <c r="B11" s="61"/>
      <c r="C11" s="77"/>
      <c r="D11" s="38" t="s">
        <v>81</v>
      </c>
      <c r="E11" s="43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25" customFormat="1" x14ac:dyDescent="0.3">
      <c r="A12" s="61"/>
      <c r="B12" s="61"/>
      <c r="C12" s="77"/>
      <c r="D12" s="38" t="s">
        <v>78</v>
      </c>
      <c r="E12" s="41">
        <v>0.2</v>
      </c>
      <c r="F12" s="37">
        <f>E12*F9</f>
        <v>750</v>
      </c>
      <c r="G12" s="37">
        <f>E12*G9</f>
        <v>900</v>
      </c>
      <c r="H12" s="37">
        <f>E12*H9</f>
        <v>1050</v>
      </c>
      <c r="I12" s="37">
        <f>E12*I9</f>
        <v>1200</v>
      </c>
      <c r="J12" s="37">
        <f>E12*J9</f>
        <v>1350</v>
      </c>
      <c r="K12" s="37">
        <f>E12*K9</f>
        <v>1500</v>
      </c>
      <c r="L12" s="37">
        <f>E12*L9</f>
        <v>1650</v>
      </c>
      <c r="M12" s="37">
        <f>E12*M9</f>
        <v>1850</v>
      </c>
      <c r="N12" s="37">
        <f>E12*N9</f>
        <v>2000</v>
      </c>
    </row>
    <row r="13" spans="1:14" s="25" customFormat="1" x14ac:dyDescent="0.3">
      <c r="A13" s="61"/>
      <c r="B13" s="61"/>
      <c r="C13" s="77"/>
      <c r="D13" s="38" t="s">
        <v>80</v>
      </c>
      <c r="E13" s="41">
        <v>0.25</v>
      </c>
      <c r="F13" s="37">
        <f>E13*F9</f>
        <v>937.5</v>
      </c>
      <c r="G13" s="37">
        <f>E13*G9</f>
        <v>1125</v>
      </c>
      <c r="H13" s="37">
        <f>E13*H9</f>
        <v>1312.5</v>
      </c>
      <c r="I13" s="37">
        <f>E13*I9</f>
        <v>1500</v>
      </c>
      <c r="J13" s="37">
        <f>E13*J9</f>
        <v>1687.5</v>
      </c>
      <c r="K13" s="37">
        <f>E13*K9</f>
        <v>1875</v>
      </c>
      <c r="L13" s="37">
        <f>E13*L9</f>
        <v>2062.5</v>
      </c>
      <c r="M13" s="37">
        <f>E13*M9</f>
        <v>2312.5</v>
      </c>
      <c r="N13" s="37">
        <f>E13*N9</f>
        <v>2500</v>
      </c>
    </row>
    <row r="14" spans="1:14" s="25" customFormat="1" x14ac:dyDescent="0.3">
      <c r="A14" s="61"/>
      <c r="B14" s="61"/>
      <c r="C14" s="78"/>
      <c r="D14" s="36" t="s">
        <v>79</v>
      </c>
      <c r="E14" s="41">
        <v>0.33500000000000002</v>
      </c>
      <c r="F14" s="37">
        <f>E14*F9</f>
        <v>1256.25</v>
      </c>
      <c r="G14" s="37">
        <f>E14*G9</f>
        <v>1507.5</v>
      </c>
      <c r="H14" s="37">
        <f>E14*H9</f>
        <v>1758.75</v>
      </c>
      <c r="I14" s="37">
        <f>E14*I9</f>
        <v>2010.0000000000002</v>
      </c>
      <c r="J14" s="37">
        <f>E14*J9</f>
        <v>2261.25</v>
      </c>
      <c r="K14" s="37">
        <f>E14*K9</f>
        <v>2512.5</v>
      </c>
      <c r="L14" s="37">
        <f>E14*L9</f>
        <v>2763.75</v>
      </c>
      <c r="M14" s="37">
        <f>E14*M9</f>
        <v>3098.75</v>
      </c>
      <c r="N14" s="37">
        <f>E14*N9</f>
        <v>3350</v>
      </c>
    </row>
    <row r="15" spans="1:14" s="25" customFormat="1" x14ac:dyDescent="0.3">
      <c r="A15" s="61"/>
      <c r="B15" s="61"/>
      <c r="C15" s="72" t="s">
        <v>84</v>
      </c>
      <c r="D15" s="73"/>
      <c r="E15" s="74"/>
      <c r="F15" s="35">
        <f>F8+F9</f>
        <v>18750</v>
      </c>
      <c r="G15" s="35">
        <f t="shared" ref="G15:N15" si="4">G8+G9</f>
        <v>22500</v>
      </c>
      <c r="H15" s="35">
        <f t="shared" si="4"/>
        <v>26250</v>
      </c>
      <c r="I15" s="35">
        <f t="shared" si="4"/>
        <v>30000</v>
      </c>
      <c r="J15" s="35">
        <f t="shared" si="4"/>
        <v>33750</v>
      </c>
      <c r="K15" s="35">
        <f t="shared" si="4"/>
        <v>37500</v>
      </c>
      <c r="L15" s="35">
        <f t="shared" si="4"/>
        <v>41250</v>
      </c>
      <c r="M15" s="35">
        <f t="shared" si="4"/>
        <v>46250</v>
      </c>
      <c r="N15" s="35">
        <f t="shared" si="4"/>
        <v>50000</v>
      </c>
    </row>
    <row r="16" spans="1:14" s="25" customFormat="1" x14ac:dyDescent="0.3">
      <c r="A16" s="61"/>
      <c r="B16" s="61"/>
      <c r="C16" s="72" t="s">
        <v>85</v>
      </c>
      <c r="D16" s="73"/>
      <c r="E16" s="74"/>
      <c r="F16" s="35">
        <f>F8+F10+F11</f>
        <v>15806.25</v>
      </c>
      <c r="G16" s="35">
        <f t="shared" ref="G16:N16" si="5">G8+G10+G11</f>
        <v>18967.5</v>
      </c>
      <c r="H16" s="35">
        <f t="shared" si="5"/>
        <v>22128.75</v>
      </c>
      <c r="I16" s="35">
        <f t="shared" si="5"/>
        <v>25290</v>
      </c>
      <c r="J16" s="35">
        <f t="shared" si="5"/>
        <v>28451.25</v>
      </c>
      <c r="K16" s="35">
        <f t="shared" si="5"/>
        <v>31612.5</v>
      </c>
      <c r="L16" s="35">
        <f t="shared" si="5"/>
        <v>34773.75</v>
      </c>
      <c r="M16" s="35">
        <f t="shared" si="5"/>
        <v>38988.75</v>
      </c>
      <c r="N16" s="35">
        <f t="shared" si="5"/>
        <v>42150</v>
      </c>
    </row>
    <row r="17" spans="1:14" s="25" customFormat="1" x14ac:dyDescent="0.3">
      <c r="A17" s="61"/>
      <c r="B17" s="61"/>
      <c r="C17" s="75" t="s">
        <v>86</v>
      </c>
      <c r="D17" s="38" t="s">
        <v>78</v>
      </c>
      <c r="E17" s="39">
        <v>3</v>
      </c>
      <c r="F17" s="40">
        <f>F12*E17</f>
        <v>2250</v>
      </c>
      <c r="G17" s="40">
        <f>G12*E17</f>
        <v>2700</v>
      </c>
      <c r="H17" s="40">
        <f>H12*E17</f>
        <v>3150</v>
      </c>
      <c r="I17" s="40">
        <f>I12*E17</f>
        <v>3600</v>
      </c>
      <c r="J17" s="40">
        <f>J12*E17</f>
        <v>4050</v>
      </c>
      <c r="K17" s="40">
        <f>K12*E17</f>
        <v>4500</v>
      </c>
      <c r="L17" s="40">
        <f>L12*E17</f>
        <v>4950</v>
      </c>
      <c r="M17" s="40">
        <f>M12*E17</f>
        <v>5550</v>
      </c>
      <c r="N17" s="40">
        <f>N12*E17</f>
        <v>6000</v>
      </c>
    </row>
    <row r="18" spans="1:14" s="25" customFormat="1" x14ac:dyDescent="0.3">
      <c r="A18" s="61"/>
      <c r="B18" s="61"/>
      <c r="C18" s="75"/>
      <c r="D18" s="38" t="s">
        <v>80</v>
      </c>
      <c r="E18" s="39">
        <v>6</v>
      </c>
      <c r="F18" s="40">
        <f>F13*E18</f>
        <v>5625</v>
      </c>
      <c r="G18" s="40">
        <f>G13*E18</f>
        <v>6750</v>
      </c>
      <c r="H18" s="40">
        <f>H13*E18</f>
        <v>7875</v>
      </c>
      <c r="I18" s="40">
        <f>I13*E18</f>
        <v>9000</v>
      </c>
      <c r="J18" s="40">
        <f>J13*E18</f>
        <v>10125</v>
      </c>
      <c r="K18" s="40">
        <f>K13*E18</f>
        <v>11250</v>
      </c>
      <c r="L18" s="40">
        <f>L13*E18</f>
        <v>12375</v>
      </c>
      <c r="M18" s="40">
        <f>M13*E18</f>
        <v>13875</v>
      </c>
      <c r="N18" s="40">
        <f>N13*E18</f>
        <v>15000</v>
      </c>
    </row>
    <row r="19" spans="1:14" s="25" customFormat="1" x14ac:dyDescent="0.3">
      <c r="A19" s="61"/>
      <c r="B19" s="61"/>
      <c r="C19" s="75"/>
      <c r="D19" s="36" t="s">
        <v>79</v>
      </c>
      <c r="E19" s="39">
        <v>12</v>
      </c>
      <c r="F19" s="40">
        <f>F14*E19</f>
        <v>15075</v>
      </c>
      <c r="G19" s="40">
        <f>G14*E19</f>
        <v>18090</v>
      </c>
      <c r="H19" s="40">
        <f>H14*E19</f>
        <v>21105</v>
      </c>
      <c r="I19" s="40">
        <f>I14*E19</f>
        <v>24120.000000000004</v>
      </c>
      <c r="J19" s="40">
        <f>J14*E19</f>
        <v>27135</v>
      </c>
      <c r="K19" s="40">
        <f>K14*E19</f>
        <v>30150</v>
      </c>
      <c r="L19" s="40">
        <f>L14*E19</f>
        <v>33165</v>
      </c>
      <c r="M19" s="40">
        <f>M14*E19</f>
        <v>37185</v>
      </c>
      <c r="N19" s="40">
        <f>N14*E19</f>
        <v>40200</v>
      </c>
    </row>
    <row r="20" spans="1:14" s="25" customFormat="1" x14ac:dyDescent="0.3">
      <c r="A20" s="61"/>
      <c r="B20" s="61"/>
      <c r="C20" s="86" t="s">
        <v>28</v>
      </c>
      <c r="D20" s="88" t="s">
        <v>88</v>
      </c>
      <c r="E20" s="89"/>
      <c r="F20" s="93">
        <f>'Dau bai'!$D$10/1000</f>
        <v>11831</v>
      </c>
      <c r="G20" s="92">
        <f>'Dau bai'!$D$10/1000</f>
        <v>11831</v>
      </c>
      <c r="H20" s="40"/>
      <c r="I20" s="40"/>
      <c r="J20" s="40"/>
      <c r="K20" s="40"/>
      <c r="L20" s="40"/>
      <c r="M20" s="40"/>
      <c r="N20" s="40"/>
    </row>
    <row r="21" spans="1:14" s="25" customFormat="1" x14ac:dyDescent="0.3">
      <c r="A21" s="62"/>
      <c r="B21" s="62"/>
      <c r="C21" s="87"/>
      <c r="D21" s="88" t="s">
        <v>89</v>
      </c>
      <c r="E21" s="89"/>
      <c r="F21" s="93">
        <f>'Dau bai'!$E$10/1000</f>
        <v>19000</v>
      </c>
      <c r="G21" s="92">
        <f>'Dau bai'!$E$10/1000</f>
        <v>19000</v>
      </c>
      <c r="H21" s="40"/>
      <c r="I21" s="40"/>
      <c r="J21" s="40"/>
      <c r="K21" s="40"/>
      <c r="L21" s="40"/>
      <c r="M21" s="40"/>
      <c r="N21" s="40"/>
    </row>
    <row r="22" spans="1:14" s="25" customFormat="1" ht="14.4" customHeight="1" x14ac:dyDescent="0.3">
      <c r="A22" s="60">
        <v>2</v>
      </c>
      <c r="B22" s="60" t="s">
        <v>66</v>
      </c>
      <c r="C22" s="69" t="s">
        <v>50</v>
      </c>
      <c r="D22" s="70"/>
      <c r="E22" s="71"/>
      <c r="F22" s="32">
        <f>'Thang luong P1'!F6</f>
        <v>4045.4237288135591</v>
      </c>
      <c r="G22" s="32">
        <f t="shared" ref="G22:N22" si="6">F22</f>
        <v>4045.4237288135591</v>
      </c>
      <c r="H22" s="32">
        <f t="shared" si="6"/>
        <v>4045.4237288135591</v>
      </c>
      <c r="I22" s="32">
        <f t="shared" si="6"/>
        <v>4045.4237288135591</v>
      </c>
      <c r="J22" s="32">
        <f t="shared" si="6"/>
        <v>4045.4237288135591</v>
      </c>
      <c r="K22" s="32">
        <f t="shared" si="6"/>
        <v>4045.4237288135591</v>
      </c>
      <c r="L22" s="32">
        <f t="shared" si="6"/>
        <v>4045.4237288135591</v>
      </c>
      <c r="M22" s="32">
        <f t="shared" si="6"/>
        <v>4045.4237288135591</v>
      </c>
      <c r="N22" s="32">
        <f t="shared" si="6"/>
        <v>4045.4237288135591</v>
      </c>
    </row>
    <row r="23" spans="1:14" s="25" customFormat="1" ht="28.8" customHeight="1" x14ac:dyDescent="0.3">
      <c r="A23" s="61"/>
      <c r="B23" s="61"/>
      <c r="C23" s="69" t="s">
        <v>52</v>
      </c>
      <c r="D23" s="70"/>
      <c r="E23" s="71"/>
      <c r="F23" s="31" t="s">
        <v>54</v>
      </c>
      <c r="G23" s="31" t="s">
        <v>55</v>
      </c>
      <c r="H23" s="31" t="s">
        <v>56</v>
      </c>
      <c r="I23" s="31" t="s">
        <v>57</v>
      </c>
      <c r="J23" s="31" t="s">
        <v>58</v>
      </c>
      <c r="K23" s="31" t="s">
        <v>59</v>
      </c>
      <c r="L23" s="31" t="s">
        <v>60</v>
      </c>
      <c r="M23" s="31" t="s">
        <v>61</v>
      </c>
      <c r="N23" s="31" t="s">
        <v>62</v>
      </c>
    </row>
    <row r="24" spans="1:14" s="25" customFormat="1" ht="14.4" customHeight="1" x14ac:dyDescent="0.3">
      <c r="A24" s="61"/>
      <c r="B24" s="61"/>
      <c r="C24" s="69" t="s">
        <v>67</v>
      </c>
      <c r="D24" s="70"/>
      <c r="E24" s="71"/>
      <c r="F24" s="32">
        <v>9000</v>
      </c>
      <c r="G24" s="32">
        <v>11000</v>
      </c>
      <c r="H24" s="32">
        <f t="shared" ref="H24:N24" si="7">G24+2000</f>
        <v>13000</v>
      </c>
      <c r="I24" s="32">
        <f t="shared" si="7"/>
        <v>15000</v>
      </c>
      <c r="J24" s="32">
        <f t="shared" si="7"/>
        <v>17000</v>
      </c>
      <c r="K24" s="32">
        <f t="shared" si="7"/>
        <v>19000</v>
      </c>
      <c r="L24" s="32">
        <f t="shared" si="7"/>
        <v>21000</v>
      </c>
      <c r="M24" s="32">
        <f t="shared" si="7"/>
        <v>23000</v>
      </c>
      <c r="N24" s="32">
        <f t="shared" si="7"/>
        <v>25000</v>
      </c>
    </row>
    <row r="25" spans="1:14" s="25" customFormat="1" x14ac:dyDescent="0.3">
      <c r="A25" s="61"/>
      <c r="B25" s="61"/>
      <c r="C25" s="69" t="s">
        <v>51</v>
      </c>
      <c r="D25" s="70"/>
      <c r="E25" s="71"/>
      <c r="F25" s="32">
        <f>F24-F22</f>
        <v>4954.5762711864409</v>
      </c>
      <c r="G25" s="32">
        <f t="shared" ref="G25:N25" si="8">G24-G22</f>
        <v>6954.5762711864409</v>
      </c>
      <c r="H25" s="32">
        <f t="shared" si="8"/>
        <v>8954.5762711864409</v>
      </c>
      <c r="I25" s="32">
        <f t="shared" si="8"/>
        <v>10954.576271186441</v>
      </c>
      <c r="J25" s="32">
        <f t="shared" si="8"/>
        <v>12954.576271186441</v>
      </c>
      <c r="K25" s="32">
        <f t="shared" si="8"/>
        <v>14954.576271186441</v>
      </c>
      <c r="L25" s="32">
        <f t="shared" si="8"/>
        <v>16954.576271186441</v>
      </c>
      <c r="M25" s="32">
        <f t="shared" si="8"/>
        <v>18954.576271186441</v>
      </c>
      <c r="N25" s="32">
        <f t="shared" si="8"/>
        <v>20954.576271186441</v>
      </c>
    </row>
    <row r="26" spans="1:14" s="25" customFormat="1" x14ac:dyDescent="0.3">
      <c r="A26" s="61"/>
      <c r="B26" s="61"/>
      <c r="C26" s="82" t="s">
        <v>73</v>
      </c>
      <c r="D26" s="83"/>
      <c r="E26" s="84"/>
      <c r="F26" s="34">
        <f>F25+F22</f>
        <v>9000</v>
      </c>
      <c r="G26" s="34">
        <f t="shared" ref="G26:N26" si="9">G25+G22</f>
        <v>11000</v>
      </c>
      <c r="H26" s="34">
        <f t="shared" si="9"/>
        <v>13000</v>
      </c>
      <c r="I26" s="34">
        <f t="shared" si="9"/>
        <v>15000</v>
      </c>
      <c r="J26" s="34">
        <f t="shared" si="9"/>
        <v>17000</v>
      </c>
      <c r="K26" s="34">
        <f t="shared" si="9"/>
        <v>19000</v>
      </c>
      <c r="L26" s="34">
        <f t="shared" si="9"/>
        <v>21000</v>
      </c>
      <c r="M26" s="34">
        <f t="shared" si="9"/>
        <v>23000</v>
      </c>
      <c r="N26" s="34">
        <f t="shared" si="9"/>
        <v>25000</v>
      </c>
    </row>
    <row r="27" spans="1:14" s="25" customFormat="1" ht="14.4" customHeight="1" x14ac:dyDescent="0.3">
      <c r="A27" s="61"/>
      <c r="B27" s="61"/>
      <c r="C27" s="76" t="s">
        <v>83</v>
      </c>
      <c r="D27" s="39" t="s">
        <v>82</v>
      </c>
      <c r="E27" s="42">
        <v>1</v>
      </c>
      <c r="F27" s="40">
        <f t="shared" ref="F27:N27" si="10">F26*$H$62/$F$62</f>
        <v>2250</v>
      </c>
      <c r="G27" s="40">
        <f t="shared" si="10"/>
        <v>2750</v>
      </c>
      <c r="H27" s="40">
        <f t="shared" si="10"/>
        <v>3250</v>
      </c>
      <c r="I27" s="40">
        <f t="shared" si="10"/>
        <v>3750</v>
      </c>
      <c r="J27" s="40">
        <f t="shared" si="10"/>
        <v>4250</v>
      </c>
      <c r="K27" s="40">
        <f t="shared" si="10"/>
        <v>4750</v>
      </c>
      <c r="L27" s="40">
        <f t="shared" si="10"/>
        <v>5250</v>
      </c>
      <c r="M27" s="40">
        <f t="shared" si="10"/>
        <v>5750</v>
      </c>
      <c r="N27" s="40">
        <f t="shared" si="10"/>
        <v>6250</v>
      </c>
    </row>
    <row r="28" spans="1:14" s="25" customFormat="1" ht="14.4" customHeight="1" x14ac:dyDescent="0.3">
      <c r="A28" s="61"/>
      <c r="B28" s="61"/>
      <c r="C28" s="77"/>
      <c r="D28" s="38" t="s">
        <v>77</v>
      </c>
      <c r="E28" s="43">
        <f>E27-E29-E30-E31-E32</f>
        <v>0.46500000000000002</v>
      </c>
      <c r="F28" s="37">
        <f>E28*F27</f>
        <v>1046.25</v>
      </c>
      <c r="G28" s="37">
        <f>E28*G27</f>
        <v>1278.75</v>
      </c>
      <c r="H28" s="37">
        <f>E28*H27</f>
        <v>1511.25</v>
      </c>
      <c r="I28" s="37">
        <f>E28*I27</f>
        <v>1743.75</v>
      </c>
      <c r="J28" s="37">
        <f>E28*J27</f>
        <v>1976.25</v>
      </c>
      <c r="K28" s="37">
        <f>E28*K27</f>
        <v>2208.75</v>
      </c>
      <c r="L28" s="37">
        <f>E28*L27</f>
        <v>2441.25</v>
      </c>
      <c r="M28" s="37">
        <f>E28*M27</f>
        <v>2673.75</v>
      </c>
      <c r="N28" s="37">
        <f>E28*N27</f>
        <v>2906.25</v>
      </c>
    </row>
    <row r="29" spans="1:14" s="25" customFormat="1" ht="14.4" customHeight="1" x14ac:dyDescent="0.3">
      <c r="A29" s="61"/>
      <c r="B29" s="61"/>
      <c r="C29" s="77"/>
      <c r="D29" s="38" t="s">
        <v>81</v>
      </c>
      <c r="E29" s="43"/>
      <c r="F29" s="37"/>
      <c r="G29" s="37"/>
      <c r="H29" s="37"/>
      <c r="I29" s="37"/>
      <c r="J29" s="37"/>
      <c r="K29" s="37"/>
      <c r="L29" s="37"/>
      <c r="M29" s="37"/>
      <c r="N29" s="37"/>
    </row>
    <row r="30" spans="1:14" s="25" customFormat="1" ht="14.4" customHeight="1" x14ac:dyDescent="0.3">
      <c r="A30" s="61"/>
      <c r="B30" s="61"/>
      <c r="C30" s="77"/>
      <c r="D30" s="38" t="s">
        <v>78</v>
      </c>
      <c r="E30" s="41">
        <v>0.2</v>
      </c>
      <c r="F30" s="37">
        <f>E30*F27</f>
        <v>450</v>
      </c>
      <c r="G30" s="37">
        <f>E30*G27</f>
        <v>550</v>
      </c>
      <c r="H30" s="37">
        <f>E30*H27</f>
        <v>650</v>
      </c>
      <c r="I30" s="37">
        <f>E30*I27</f>
        <v>750</v>
      </c>
      <c r="J30" s="37">
        <f>E30*J27</f>
        <v>850</v>
      </c>
      <c r="K30" s="37">
        <f>E30*K27</f>
        <v>950</v>
      </c>
      <c r="L30" s="37">
        <f>E30*L27</f>
        <v>1050</v>
      </c>
      <c r="M30" s="37">
        <f>E30*M27</f>
        <v>1150</v>
      </c>
      <c r="N30" s="37">
        <f>E30*N27</f>
        <v>1250</v>
      </c>
    </row>
    <row r="31" spans="1:14" s="25" customFormat="1" ht="14.4" customHeight="1" x14ac:dyDescent="0.3">
      <c r="A31" s="61"/>
      <c r="B31" s="61"/>
      <c r="C31" s="77"/>
      <c r="D31" s="38" t="s">
        <v>80</v>
      </c>
      <c r="E31" s="41">
        <v>0</v>
      </c>
      <c r="F31" s="37">
        <f>E31*F27</f>
        <v>0</v>
      </c>
      <c r="G31" s="37">
        <f>E31*G27</f>
        <v>0</v>
      </c>
      <c r="H31" s="37">
        <f>E31*H27</f>
        <v>0</v>
      </c>
      <c r="I31" s="37">
        <f>E31*I27</f>
        <v>0</v>
      </c>
      <c r="J31" s="37">
        <f>E31*J27</f>
        <v>0</v>
      </c>
      <c r="K31" s="37">
        <f>E31*K27</f>
        <v>0</v>
      </c>
      <c r="L31" s="37">
        <f>E31*L27</f>
        <v>0</v>
      </c>
      <c r="M31" s="37">
        <f>E31*M27</f>
        <v>0</v>
      </c>
      <c r="N31" s="37">
        <f>E31*N27</f>
        <v>0</v>
      </c>
    </row>
    <row r="32" spans="1:14" s="25" customFormat="1" ht="14.4" customHeight="1" x14ac:dyDescent="0.3">
      <c r="A32" s="61"/>
      <c r="B32" s="61"/>
      <c r="C32" s="78"/>
      <c r="D32" s="36" t="s">
        <v>79</v>
      </c>
      <c r="E32" s="41">
        <v>0.33500000000000002</v>
      </c>
      <c r="F32" s="37">
        <f>E32*F27</f>
        <v>753.75</v>
      </c>
      <c r="G32" s="37">
        <f>E32*G27</f>
        <v>921.25</v>
      </c>
      <c r="H32" s="37">
        <f>E32*H27</f>
        <v>1088.75</v>
      </c>
      <c r="I32" s="37">
        <f>E32*I27</f>
        <v>1256.25</v>
      </c>
      <c r="J32" s="37">
        <f>E32*J27</f>
        <v>1423.75</v>
      </c>
      <c r="K32" s="37">
        <f>E32*K27</f>
        <v>1591.25</v>
      </c>
      <c r="L32" s="37">
        <f>E32*L27</f>
        <v>1758.75</v>
      </c>
      <c r="M32" s="37">
        <f>E32*M27</f>
        <v>1926.2500000000002</v>
      </c>
      <c r="N32" s="37">
        <f>E32*N27</f>
        <v>2093.75</v>
      </c>
    </row>
    <row r="33" spans="1:14" s="25" customFormat="1" x14ac:dyDescent="0.3">
      <c r="A33" s="61"/>
      <c r="B33" s="61"/>
      <c r="C33" s="72" t="s">
        <v>84</v>
      </c>
      <c r="D33" s="73"/>
      <c r="E33" s="74"/>
      <c r="F33" s="35">
        <f>F26+F27</f>
        <v>11250</v>
      </c>
      <c r="G33" s="35">
        <f t="shared" ref="G33:N33" si="11">G26+G27</f>
        <v>13750</v>
      </c>
      <c r="H33" s="35">
        <f t="shared" si="11"/>
        <v>16250</v>
      </c>
      <c r="I33" s="35">
        <f t="shared" si="11"/>
        <v>18750</v>
      </c>
      <c r="J33" s="35">
        <f t="shared" si="11"/>
        <v>21250</v>
      </c>
      <c r="K33" s="35">
        <f t="shared" si="11"/>
        <v>23750</v>
      </c>
      <c r="L33" s="35">
        <f t="shared" si="11"/>
        <v>26250</v>
      </c>
      <c r="M33" s="35">
        <f t="shared" si="11"/>
        <v>28750</v>
      </c>
      <c r="N33" s="35">
        <f t="shared" si="11"/>
        <v>31250</v>
      </c>
    </row>
    <row r="34" spans="1:14" s="25" customFormat="1" x14ac:dyDescent="0.3">
      <c r="A34" s="61"/>
      <c r="B34" s="61"/>
      <c r="C34" s="72" t="s">
        <v>85</v>
      </c>
      <c r="D34" s="73"/>
      <c r="E34" s="74"/>
      <c r="F34" s="35">
        <f>F26+F28+F29</f>
        <v>10046.25</v>
      </c>
      <c r="G34" s="35">
        <f t="shared" ref="G34:N34" si="12">G26+G28+G29</f>
        <v>12278.75</v>
      </c>
      <c r="H34" s="35">
        <f t="shared" si="12"/>
        <v>14511.25</v>
      </c>
      <c r="I34" s="35">
        <f t="shared" si="12"/>
        <v>16743.75</v>
      </c>
      <c r="J34" s="35">
        <f t="shared" si="12"/>
        <v>18976.25</v>
      </c>
      <c r="K34" s="35">
        <f t="shared" si="12"/>
        <v>21208.75</v>
      </c>
      <c r="L34" s="35">
        <f t="shared" si="12"/>
        <v>23441.25</v>
      </c>
      <c r="M34" s="35">
        <f t="shared" si="12"/>
        <v>25673.75</v>
      </c>
      <c r="N34" s="35">
        <f t="shared" si="12"/>
        <v>27906.25</v>
      </c>
    </row>
    <row r="35" spans="1:14" s="25" customFormat="1" x14ac:dyDescent="0.3">
      <c r="A35" s="61"/>
      <c r="B35" s="61"/>
      <c r="C35" s="75" t="s">
        <v>86</v>
      </c>
      <c r="D35" s="38" t="s">
        <v>78</v>
      </c>
      <c r="E35" s="39">
        <v>3</v>
      </c>
      <c r="F35" s="40">
        <f>F30*E35</f>
        <v>1350</v>
      </c>
      <c r="G35" s="40">
        <f>G30*E35</f>
        <v>1650</v>
      </c>
      <c r="H35" s="40">
        <f>H30*E35</f>
        <v>1950</v>
      </c>
      <c r="I35" s="40">
        <f>I30*E35</f>
        <v>2250</v>
      </c>
      <c r="J35" s="40">
        <f>J30*E35</f>
        <v>2550</v>
      </c>
      <c r="K35" s="40">
        <f>K30*E35</f>
        <v>2850</v>
      </c>
      <c r="L35" s="40">
        <f>L30*E35</f>
        <v>3150</v>
      </c>
      <c r="M35" s="40">
        <f>M30*E35</f>
        <v>3450</v>
      </c>
      <c r="N35" s="40">
        <f>N30*E35</f>
        <v>3750</v>
      </c>
    </row>
    <row r="36" spans="1:14" s="25" customFormat="1" x14ac:dyDescent="0.3">
      <c r="A36" s="61"/>
      <c r="B36" s="61"/>
      <c r="C36" s="75"/>
      <c r="D36" s="38" t="s">
        <v>80</v>
      </c>
      <c r="E36" s="39">
        <v>6</v>
      </c>
      <c r="F36" s="40">
        <f>F31*E36</f>
        <v>0</v>
      </c>
      <c r="G36" s="40">
        <f>G31*E36</f>
        <v>0</v>
      </c>
      <c r="H36" s="40">
        <f>H31*E36</f>
        <v>0</v>
      </c>
      <c r="I36" s="40">
        <f>I31*E36</f>
        <v>0</v>
      </c>
      <c r="J36" s="40">
        <f>J31*E36</f>
        <v>0</v>
      </c>
      <c r="K36" s="40">
        <f>K31*E36</f>
        <v>0</v>
      </c>
      <c r="L36" s="40">
        <f>L31*E36</f>
        <v>0</v>
      </c>
      <c r="M36" s="40">
        <f>M31*E36</f>
        <v>0</v>
      </c>
      <c r="N36" s="40">
        <f>N31*E36</f>
        <v>0</v>
      </c>
    </row>
    <row r="37" spans="1:14" s="25" customFormat="1" x14ac:dyDescent="0.3">
      <c r="A37" s="61"/>
      <c r="B37" s="61"/>
      <c r="C37" s="75"/>
      <c r="D37" s="36" t="s">
        <v>79</v>
      </c>
      <c r="E37" s="39">
        <v>12</v>
      </c>
      <c r="F37" s="40">
        <f>F32*E37</f>
        <v>9045</v>
      </c>
      <c r="G37" s="40">
        <f>G32*E37</f>
        <v>11055</v>
      </c>
      <c r="H37" s="40">
        <f>H32*E37</f>
        <v>13065</v>
      </c>
      <c r="I37" s="40">
        <f>I32*E37</f>
        <v>15075</v>
      </c>
      <c r="J37" s="40">
        <f>J32*E37</f>
        <v>17085</v>
      </c>
      <c r="K37" s="40">
        <f>K32*E37</f>
        <v>19095</v>
      </c>
      <c r="L37" s="40">
        <f>L32*E37</f>
        <v>21105</v>
      </c>
      <c r="M37" s="40">
        <f>M32*E37</f>
        <v>23115.000000000004</v>
      </c>
      <c r="N37" s="40">
        <f>N32*E37</f>
        <v>25125</v>
      </c>
    </row>
    <row r="38" spans="1:14" s="25" customFormat="1" x14ac:dyDescent="0.3">
      <c r="A38" s="61"/>
      <c r="B38" s="61"/>
      <c r="C38" s="86" t="s">
        <v>90</v>
      </c>
      <c r="D38" s="88" t="s">
        <v>88</v>
      </c>
      <c r="E38" s="89"/>
      <c r="F38" s="93">
        <f>'Dau bai'!$D$11/1000</f>
        <v>9101</v>
      </c>
      <c r="G38" s="40"/>
      <c r="H38" s="92">
        <f>'Dau bai'!$D$11/1000</f>
        <v>9101</v>
      </c>
      <c r="I38" s="40"/>
      <c r="J38" s="40"/>
      <c r="K38" s="40"/>
      <c r="L38" s="40"/>
      <c r="M38" s="40"/>
      <c r="N38" s="40"/>
    </row>
    <row r="39" spans="1:14" s="25" customFormat="1" x14ac:dyDescent="0.3">
      <c r="A39" s="62"/>
      <c r="B39" s="62"/>
      <c r="C39" s="87"/>
      <c r="D39" s="88" t="s">
        <v>89</v>
      </c>
      <c r="E39" s="89"/>
      <c r="F39" s="93">
        <f>'Dau bai'!$E$11/1000</f>
        <v>14500</v>
      </c>
      <c r="G39" s="40"/>
      <c r="H39" s="92">
        <f>'Dau bai'!$E$11/1000</f>
        <v>14500</v>
      </c>
      <c r="I39" s="40"/>
      <c r="J39" s="40"/>
      <c r="K39" s="40"/>
      <c r="L39" s="40"/>
      <c r="M39" s="40"/>
      <c r="N39" s="40"/>
    </row>
    <row r="40" spans="1:14" s="25" customFormat="1" ht="14.4" customHeight="1" x14ac:dyDescent="0.3">
      <c r="A40" s="60">
        <v>3</v>
      </c>
      <c r="B40" s="60" t="s">
        <v>63</v>
      </c>
      <c r="C40" s="69" t="s">
        <v>50</v>
      </c>
      <c r="D40" s="70"/>
      <c r="E40" s="71"/>
      <c r="F40" s="32">
        <f>'Thang luong P1'!F7</f>
        <v>3111.8644067796608</v>
      </c>
      <c r="G40" s="32">
        <f t="shared" ref="G40:N40" si="13">F40</f>
        <v>3111.8644067796608</v>
      </c>
      <c r="H40" s="32">
        <f t="shared" si="13"/>
        <v>3111.8644067796608</v>
      </c>
      <c r="I40" s="32">
        <f t="shared" si="13"/>
        <v>3111.8644067796608</v>
      </c>
      <c r="J40" s="32">
        <f t="shared" si="13"/>
        <v>3111.8644067796608</v>
      </c>
      <c r="K40" s="32">
        <f t="shared" si="13"/>
        <v>3111.8644067796608</v>
      </c>
      <c r="L40" s="32">
        <f t="shared" si="13"/>
        <v>3111.8644067796608</v>
      </c>
      <c r="M40" s="32">
        <f t="shared" si="13"/>
        <v>3111.8644067796608</v>
      </c>
      <c r="N40" s="32">
        <f t="shared" si="13"/>
        <v>3111.8644067796608</v>
      </c>
    </row>
    <row r="41" spans="1:14" s="25" customFormat="1" ht="28.8" customHeight="1" x14ac:dyDescent="0.3">
      <c r="A41" s="61"/>
      <c r="B41" s="61"/>
      <c r="C41" s="69" t="s">
        <v>52</v>
      </c>
      <c r="D41" s="70"/>
      <c r="E41" s="71"/>
      <c r="F41" s="31" t="s">
        <v>54</v>
      </c>
      <c r="G41" s="31" t="s">
        <v>55</v>
      </c>
      <c r="H41" s="31" t="s">
        <v>56</v>
      </c>
      <c r="I41" s="31" t="s">
        <v>57</v>
      </c>
      <c r="J41" s="31" t="s">
        <v>58</v>
      </c>
      <c r="K41" s="31" t="s">
        <v>59</v>
      </c>
      <c r="L41" s="31" t="s">
        <v>60</v>
      </c>
      <c r="M41" s="31" t="s">
        <v>61</v>
      </c>
      <c r="N41" s="31" t="s">
        <v>62</v>
      </c>
    </row>
    <row r="42" spans="1:14" s="25" customFormat="1" ht="14.4" customHeight="1" x14ac:dyDescent="0.3">
      <c r="A42" s="61"/>
      <c r="B42" s="61"/>
      <c r="C42" s="69" t="s">
        <v>67</v>
      </c>
      <c r="D42" s="70"/>
      <c r="E42" s="71"/>
      <c r="F42" s="32">
        <v>7000</v>
      </c>
      <c r="G42" s="32">
        <v>8500</v>
      </c>
      <c r="H42" s="32">
        <f t="shared" ref="H42:N42" si="14">G42+1500</f>
        <v>10000</v>
      </c>
      <c r="I42" s="32">
        <f t="shared" si="14"/>
        <v>11500</v>
      </c>
      <c r="J42" s="32">
        <f t="shared" si="14"/>
        <v>13000</v>
      </c>
      <c r="K42" s="32">
        <f t="shared" si="14"/>
        <v>14500</v>
      </c>
      <c r="L42" s="32">
        <f t="shared" si="14"/>
        <v>16000</v>
      </c>
      <c r="M42" s="32">
        <f t="shared" si="14"/>
        <v>17500</v>
      </c>
      <c r="N42" s="32">
        <f t="shared" si="14"/>
        <v>19000</v>
      </c>
    </row>
    <row r="43" spans="1:14" s="25" customFormat="1" x14ac:dyDescent="0.3">
      <c r="A43" s="61"/>
      <c r="B43" s="61"/>
      <c r="C43" s="69" t="s">
        <v>51</v>
      </c>
      <c r="D43" s="70"/>
      <c r="E43" s="71"/>
      <c r="F43" s="32">
        <f>F42-F40</f>
        <v>3888.1355932203392</v>
      </c>
      <c r="G43" s="32">
        <f t="shared" ref="G43:N43" si="15">G42-G40</f>
        <v>5388.1355932203387</v>
      </c>
      <c r="H43" s="32">
        <f t="shared" si="15"/>
        <v>6888.1355932203387</v>
      </c>
      <c r="I43" s="32">
        <f t="shared" si="15"/>
        <v>8388.1355932203387</v>
      </c>
      <c r="J43" s="32">
        <f t="shared" si="15"/>
        <v>9888.1355932203387</v>
      </c>
      <c r="K43" s="32">
        <f t="shared" si="15"/>
        <v>11388.135593220339</v>
      </c>
      <c r="L43" s="32">
        <f t="shared" si="15"/>
        <v>12888.135593220339</v>
      </c>
      <c r="M43" s="32">
        <f t="shared" si="15"/>
        <v>14388.135593220339</v>
      </c>
      <c r="N43" s="32">
        <f t="shared" si="15"/>
        <v>15888.135593220339</v>
      </c>
    </row>
    <row r="44" spans="1:14" s="25" customFormat="1" x14ac:dyDescent="0.3">
      <c r="A44" s="61"/>
      <c r="B44" s="61"/>
      <c r="C44" s="82" t="s">
        <v>73</v>
      </c>
      <c r="D44" s="83"/>
      <c r="E44" s="84"/>
      <c r="F44" s="34">
        <f>F43+F40</f>
        <v>7000</v>
      </c>
      <c r="G44" s="34">
        <f t="shared" ref="G44:N44" si="16">G43+G40</f>
        <v>8500</v>
      </c>
      <c r="H44" s="34">
        <f t="shared" si="16"/>
        <v>10000</v>
      </c>
      <c r="I44" s="34">
        <f t="shared" si="16"/>
        <v>11500</v>
      </c>
      <c r="J44" s="34">
        <f t="shared" si="16"/>
        <v>13000</v>
      </c>
      <c r="K44" s="34">
        <f t="shared" si="16"/>
        <v>14500</v>
      </c>
      <c r="L44" s="34">
        <f t="shared" si="16"/>
        <v>16000</v>
      </c>
      <c r="M44" s="34">
        <f t="shared" si="16"/>
        <v>17500</v>
      </c>
      <c r="N44" s="34">
        <f t="shared" si="16"/>
        <v>19000</v>
      </c>
    </row>
    <row r="45" spans="1:14" s="25" customFormat="1" ht="14.4" customHeight="1" x14ac:dyDescent="0.3">
      <c r="A45" s="61"/>
      <c r="B45" s="61"/>
      <c r="C45" s="76" t="s">
        <v>83</v>
      </c>
      <c r="D45" s="39" t="s">
        <v>82</v>
      </c>
      <c r="E45" s="42">
        <v>1</v>
      </c>
      <c r="F45" s="40">
        <f t="shared" ref="F45:N45" si="17">F44*$H$62/$F$62</f>
        <v>1750</v>
      </c>
      <c r="G45" s="40">
        <f t="shared" si="17"/>
        <v>2125</v>
      </c>
      <c r="H45" s="40">
        <f t="shared" si="17"/>
        <v>2500</v>
      </c>
      <c r="I45" s="40">
        <f t="shared" si="17"/>
        <v>2875</v>
      </c>
      <c r="J45" s="40">
        <f t="shared" si="17"/>
        <v>3250</v>
      </c>
      <c r="K45" s="40">
        <f t="shared" si="17"/>
        <v>3625</v>
      </c>
      <c r="L45" s="40">
        <f t="shared" si="17"/>
        <v>4000</v>
      </c>
      <c r="M45" s="40">
        <f t="shared" si="17"/>
        <v>4375</v>
      </c>
      <c r="N45" s="40">
        <f t="shared" si="17"/>
        <v>4750</v>
      </c>
    </row>
    <row r="46" spans="1:14" s="25" customFormat="1" ht="14.4" customHeight="1" x14ac:dyDescent="0.3">
      <c r="A46" s="61"/>
      <c r="B46" s="61"/>
      <c r="C46" s="77"/>
      <c r="D46" s="38" t="s">
        <v>77</v>
      </c>
      <c r="E46" s="43">
        <f>E45-E47-E48-E49-E50</f>
        <v>0.56499999999999995</v>
      </c>
      <c r="F46" s="37">
        <f>E46*F45</f>
        <v>988.74999999999989</v>
      </c>
      <c r="G46" s="37">
        <f>E46*G45</f>
        <v>1200.625</v>
      </c>
      <c r="H46" s="37">
        <f>E46*H45</f>
        <v>1412.4999999999998</v>
      </c>
      <c r="I46" s="37">
        <f>E46*I45</f>
        <v>1624.3749999999998</v>
      </c>
      <c r="J46" s="37">
        <f>E46*J45</f>
        <v>1836.2499999999998</v>
      </c>
      <c r="K46" s="37">
        <f>E46*K45</f>
        <v>2048.125</v>
      </c>
      <c r="L46" s="37">
        <f>E46*L45</f>
        <v>2260</v>
      </c>
      <c r="M46" s="37">
        <f>E46*M45</f>
        <v>2471.8749999999995</v>
      </c>
      <c r="N46" s="37">
        <f>E46*N45</f>
        <v>2683.7499999999995</v>
      </c>
    </row>
    <row r="47" spans="1:14" s="25" customFormat="1" ht="14.4" customHeight="1" x14ac:dyDescent="0.3">
      <c r="A47" s="61"/>
      <c r="B47" s="61"/>
      <c r="C47" s="77"/>
      <c r="D47" s="38" t="s">
        <v>81</v>
      </c>
      <c r="E47" s="43"/>
      <c r="F47" s="37"/>
      <c r="G47" s="37"/>
      <c r="H47" s="37"/>
      <c r="I47" s="37"/>
      <c r="J47" s="37"/>
      <c r="K47" s="37"/>
      <c r="L47" s="37"/>
      <c r="M47" s="37"/>
      <c r="N47" s="37"/>
    </row>
    <row r="48" spans="1:14" s="25" customFormat="1" ht="14.4" customHeight="1" x14ac:dyDescent="0.3">
      <c r="A48" s="61"/>
      <c r="B48" s="61"/>
      <c r="C48" s="77"/>
      <c r="D48" s="38" t="s">
        <v>78</v>
      </c>
      <c r="E48" s="41">
        <v>0.1</v>
      </c>
      <c r="F48" s="37">
        <f>E48*F45</f>
        <v>175</v>
      </c>
      <c r="G48" s="37">
        <f>E48*G45</f>
        <v>212.5</v>
      </c>
      <c r="H48" s="37">
        <f>E48*H45</f>
        <v>250</v>
      </c>
      <c r="I48" s="37">
        <f>E48*I45</f>
        <v>287.5</v>
      </c>
      <c r="J48" s="37">
        <f>E48*J45</f>
        <v>325</v>
      </c>
      <c r="K48" s="37">
        <f>E48*K45</f>
        <v>362.5</v>
      </c>
      <c r="L48" s="37">
        <f>E48*L45</f>
        <v>400</v>
      </c>
      <c r="M48" s="37">
        <f>E48*M45</f>
        <v>437.5</v>
      </c>
      <c r="N48" s="37">
        <f>E48*N45</f>
        <v>475</v>
      </c>
    </row>
    <row r="49" spans="1:14" s="25" customFormat="1" ht="14.4" customHeight="1" x14ac:dyDescent="0.3">
      <c r="A49" s="61"/>
      <c r="B49" s="61"/>
      <c r="C49" s="77"/>
      <c r="D49" s="38" t="s">
        <v>80</v>
      </c>
      <c r="E49" s="41">
        <v>0</v>
      </c>
      <c r="F49" s="37">
        <f>E49*F45</f>
        <v>0</v>
      </c>
      <c r="G49" s="37">
        <f>E49*G45</f>
        <v>0</v>
      </c>
      <c r="H49" s="37">
        <f>E49*H45</f>
        <v>0</v>
      </c>
      <c r="I49" s="37">
        <f>E49*I45</f>
        <v>0</v>
      </c>
      <c r="J49" s="37">
        <f>E49*J45</f>
        <v>0</v>
      </c>
      <c r="K49" s="37">
        <f>E49*K45</f>
        <v>0</v>
      </c>
      <c r="L49" s="37">
        <f>E49*L45</f>
        <v>0</v>
      </c>
      <c r="M49" s="37">
        <f>E49*M45</f>
        <v>0</v>
      </c>
      <c r="N49" s="37">
        <f>E49*N45</f>
        <v>0</v>
      </c>
    </row>
    <row r="50" spans="1:14" s="25" customFormat="1" ht="14.4" customHeight="1" x14ac:dyDescent="0.3">
      <c r="A50" s="61"/>
      <c r="B50" s="61"/>
      <c r="C50" s="78"/>
      <c r="D50" s="36" t="s">
        <v>79</v>
      </c>
      <c r="E50" s="41">
        <v>0.33500000000000002</v>
      </c>
      <c r="F50" s="37">
        <f>E50*F45</f>
        <v>586.25</v>
      </c>
      <c r="G50" s="37">
        <f>E50*G45</f>
        <v>711.875</v>
      </c>
      <c r="H50" s="37">
        <f>E50*H45</f>
        <v>837.5</v>
      </c>
      <c r="I50" s="37">
        <f>E50*I45</f>
        <v>963.12500000000011</v>
      </c>
      <c r="J50" s="37">
        <f>E50*J45</f>
        <v>1088.75</v>
      </c>
      <c r="K50" s="37">
        <f>E50*K45</f>
        <v>1214.375</v>
      </c>
      <c r="L50" s="37">
        <f>E50*L45</f>
        <v>1340</v>
      </c>
      <c r="M50" s="37">
        <f>E50*M45</f>
        <v>1465.625</v>
      </c>
      <c r="N50" s="37">
        <f>E50*N45</f>
        <v>1591.25</v>
      </c>
    </row>
    <row r="51" spans="1:14" s="25" customFormat="1" x14ac:dyDescent="0.3">
      <c r="A51" s="61"/>
      <c r="B51" s="61"/>
      <c r="C51" s="72" t="s">
        <v>84</v>
      </c>
      <c r="D51" s="73"/>
      <c r="E51" s="74"/>
      <c r="F51" s="35">
        <f>F44+F45</f>
        <v>8750</v>
      </c>
      <c r="G51" s="35">
        <f t="shared" ref="G51:N51" si="18">G44+G45</f>
        <v>10625</v>
      </c>
      <c r="H51" s="35">
        <f t="shared" si="18"/>
        <v>12500</v>
      </c>
      <c r="I51" s="35">
        <f t="shared" si="18"/>
        <v>14375</v>
      </c>
      <c r="J51" s="35">
        <f t="shared" si="18"/>
        <v>16250</v>
      </c>
      <c r="K51" s="35">
        <f t="shared" si="18"/>
        <v>18125</v>
      </c>
      <c r="L51" s="35">
        <f t="shared" si="18"/>
        <v>20000</v>
      </c>
      <c r="M51" s="35">
        <f t="shared" si="18"/>
        <v>21875</v>
      </c>
      <c r="N51" s="35">
        <f t="shared" si="18"/>
        <v>23750</v>
      </c>
    </row>
    <row r="52" spans="1:14" s="25" customFormat="1" x14ac:dyDescent="0.3">
      <c r="A52" s="61"/>
      <c r="B52" s="61"/>
      <c r="C52" s="72" t="s">
        <v>85</v>
      </c>
      <c r="D52" s="73"/>
      <c r="E52" s="74"/>
      <c r="F52" s="35">
        <f>F44+F46+F47</f>
        <v>7988.75</v>
      </c>
      <c r="G52" s="35">
        <f t="shared" ref="G52:N52" si="19">G44+G46+G47</f>
        <v>9700.625</v>
      </c>
      <c r="H52" s="35">
        <f t="shared" si="19"/>
        <v>11412.5</v>
      </c>
      <c r="I52" s="35">
        <f t="shared" si="19"/>
        <v>13124.375</v>
      </c>
      <c r="J52" s="35">
        <f t="shared" si="19"/>
        <v>14836.25</v>
      </c>
      <c r="K52" s="35">
        <f t="shared" si="19"/>
        <v>16548.125</v>
      </c>
      <c r="L52" s="35">
        <f t="shared" si="19"/>
        <v>18260</v>
      </c>
      <c r="M52" s="35">
        <f t="shared" si="19"/>
        <v>19971.875</v>
      </c>
      <c r="N52" s="35">
        <f t="shared" si="19"/>
        <v>21683.75</v>
      </c>
    </row>
    <row r="53" spans="1:14" s="25" customFormat="1" x14ac:dyDescent="0.3">
      <c r="A53" s="61"/>
      <c r="B53" s="61"/>
      <c r="C53" s="75" t="s">
        <v>86</v>
      </c>
      <c r="D53" s="38" t="s">
        <v>78</v>
      </c>
      <c r="E53" s="39">
        <v>3</v>
      </c>
      <c r="F53" s="40">
        <f>F48*E53</f>
        <v>525</v>
      </c>
      <c r="G53" s="40">
        <f>G48*E53</f>
        <v>637.5</v>
      </c>
      <c r="H53" s="40">
        <f>H48*E53</f>
        <v>750</v>
      </c>
      <c r="I53" s="40">
        <f>I48*E53</f>
        <v>862.5</v>
      </c>
      <c r="J53" s="40">
        <f>J48*E53</f>
        <v>975</v>
      </c>
      <c r="K53" s="40">
        <f>K48*E53</f>
        <v>1087.5</v>
      </c>
      <c r="L53" s="40">
        <f>L48*E53</f>
        <v>1200</v>
      </c>
      <c r="M53" s="40">
        <f>M48*E53</f>
        <v>1312.5</v>
      </c>
      <c r="N53" s="40">
        <f>N48*E53</f>
        <v>1425</v>
      </c>
    </row>
    <row r="54" spans="1:14" s="25" customFormat="1" x14ac:dyDescent="0.3">
      <c r="A54" s="61"/>
      <c r="B54" s="61"/>
      <c r="C54" s="75"/>
      <c r="D54" s="38" t="s">
        <v>80</v>
      </c>
      <c r="E54" s="39">
        <v>6</v>
      </c>
      <c r="F54" s="40">
        <f>F49*E54</f>
        <v>0</v>
      </c>
      <c r="G54" s="40">
        <f>G49*E54</f>
        <v>0</v>
      </c>
      <c r="H54" s="40">
        <f>H49*E54</f>
        <v>0</v>
      </c>
      <c r="I54" s="40">
        <f>I49*E54</f>
        <v>0</v>
      </c>
      <c r="J54" s="40">
        <f>J49*E54</f>
        <v>0</v>
      </c>
      <c r="K54" s="40">
        <f>K49*E54</f>
        <v>0</v>
      </c>
      <c r="L54" s="40">
        <f>L49*E54</f>
        <v>0</v>
      </c>
      <c r="M54" s="40">
        <f>M49*E54</f>
        <v>0</v>
      </c>
      <c r="N54" s="40">
        <f>N49*E54</f>
        <v>0</v>
      </c>
    </row>
    <row r="55" spans="1:14" s="25" customFormat="1" x14ac:dyDescent="0.3">
      <c r="A55" s="61"/>
      <c r="B55" s="61"/>
      <c r="C55" s="75"/>
      <c r="D55" s="36" t="s">
        <v>79</v>
      </c>
      <c r="E55" s="39">
        <v>12</v>
      </c>
      <c r="F55" s="40">
        <f>F50*E55</f>
        <v>7035</v>
      </c>
      <c r="G55" s="40">
        <f>G50*E55</f>
        <v>8542.5</v>
      </c>
      <c r="H55" s="40">
        <f>H50*E55</f>
        <v>10050</v>
      </c>
      <c r="I55" s="40">
        <f>I50*E55</f>
        <v>11557.500000000002</v>
      </c>
      <c r="J55" s="40">
        <f>J50*E55</f>
        <v>13065</v>
      </c>
      <c r="K55" s="40">
        <f>K50*E55</f>
        <v>14572.5</v>
      </c>
      <c r="L55" s="40">
        <f>L50*E55</f>
        <v>16080</v>
      </c>
      <c r="M55" s="40">
        <f>M50*E55</f>
        <v>17587.5</v>
      </c>
      <c r="N55" s="40">
        <f>N50*E55</f>
        <v>19095</v>
      </c>
    </row>
    <row r="56" spans="1:14" s="25" customFormat="1" x14ac:dyDescent="0.3">
      <c r="A56" s="61"/>
      <c r="B56" s="61"/>
      <c r="C56" s="86" t="s">
        <v>97</v>
      </c>
      <c r="D56" s="88" t="s">
        <v>88</v>
      </c>
      <c r="E56" s="89"/>
      <c r="F56" s="94">
        <f>'Dau bai'!$D$12/1000</f>
        <v>5787</v>
      </c>
      <c r="G56" s="93">
        <f>'Dau bai'!$D$12/1000</f>
        <v>5787</v>
      </c>
      <c r="H56" s="45"/>
      <c r="I56" s="45"/>
      <c r="J56" s="45"/>
      <c r="K56" s="45"/>
      <c r="L56" s="45"/>
      <c r="M56" s="45"/>
      <c r="N56" s="46"/>
    </row>
    <row r="57" spans="1:14" s="25" customFormat="1" x14ac:dyDescent="0.3">
      <c r="A57" s="62"/>
      <c r="B57" s="62"/>
      <c r="C57" s="87"/>
      <c r="D57" s="88" t="s">
        <v>89</v>
      </c>
      <c r="E57" s="89"/>
      <c r="F57" s="94">
        <f>'Dau bai'!$E$12/1000</f>
        <v>7300</v>
      </c>
      <c r="G57" s="93">
        <f>'Dau bai'!$E$12/1000</f>
        <v>7300</v>
      </c>
      <c r="H57" s="45"/>
      <c r="I57" s="45"/>
      <c r="J57" s="45"/>
      <c r="K57" s="45"/>
      <c r="L57" s="45"/>
      <c r="M57" s="45"/>
      <c r="N57" s="46"/>
    </row>
    <row r="58" spans="1:14" s="25" customFormat="1" x14ac:dyDescent="0.3">
      <c r="A58" s="28"/>
      <c r="B58" s="69" t="s">
        <v>99</v>
      </c>
      <c r="C58" s="70"/>
      <c r="D58" s="70"/>
      <c r="E58" s="71"/>
      <c r="F58" s="57" t="s">
        <v>100</v>
      </c>
      <c r="G58" s="59"/>
      <c r="H58" s="59"/>
      <c r="I58" s="59"/>
      <c r="J58" s="59"/>
      <c r="K58" s="59"/>
      <c r="L58" s="59"/>
      <c r="M58" s="59"/>
      <c r="N58" s="58"/>
    </row>
    <row r="59" spans="1:14" s="25" customFormat="1" x14ac:dyDescent="0.3">
      <c r="A59" s="27"/>
      <c r="B59" s="69" t="s">
        <v>69</v>
      </c>
      <c r="C59" s="70"/>
      <c r="D59" s="70"/>
      <c r="E59" s="71"/>
      <c r="F59" s="57" t="s">
        <v>70</v>
      </c>
      <c r="G59" s="59"/>
      <c r="H59" s="59"/>
      <c r="I59" s="59"/>
      <c r="J59" s="59"/>
      <c r="K59" s="59"/>
      <c r="L59" s="59"/>
      <c r="M59" s="59"/>
      <c r="N59" s="58"/>
    </row>
    <row r="60" spans="1:14" s="25" customFormat="1" x14ac:dyDescent="0.3">
      <c r="A60" s="30"/>
      <c r="B60" s="69" t="s">
        <v>53</v>
      </c>
      <c r="C60" s="70"/>
      <c r="D60" s="70"/>
      <c r="E60" s="71"/>
      <c r="F60" s="64" t="s">
        <v>68</v>
      </c>
      <c r="G60" s="65"/>
      <c r="H60" s="65"/>
      <c r="I60" s="65"/>
      <c r="J60" s="65"/>
      <c r="K60" s="65"/>
      <c r="L60" s="65"/>
      <c r="M60" s="65"/>
      <c r="N60" s="66"/>
    </row>
    <row r="61" spans="1:14" s="25" customFormat="1" x14ac:dyDescent="0.3">
      <c r="A61" s="27"/>
      <c r="B61" s="69" t="s">
        <v>71</v>
      </c>
      <c r="C61" s="70"/>
      <c r="D61" s="70"/>
      <c r="E61" s="71"/>
      <c r="F61" s="57" t="s">
        <v>72</v>
      </c>
      <c r="G61" s="59"/>
      <c r="H61" s="59"/>
      <c r="I61" s="59"/>
      <c r="J61" s="59"/>
      <c r="K61" s="59"/>
      <c r="L61" s="59"/>
      <c r="M61" s="59"/>
      <c r="N61" s="58"/>
    </row>
    <row r="62" spans="1:14" x14ac:dyDescent="0.3">
      <c r="A62" s="27"/>
      <c r="B62" s="69" t="s">
        <v>75</v>
      </c>
      <c r="C62" s="70"/>
      <c r="D62" s="70"/>
      <c r="E62" s="71"/>
      <c r="F62">
        <v>80</v>
      </c>
      <c r="G62" s="1" t="s">
        <v>76</v>
      </c>
      <c r="H62">
        <v>20</v>
      </c>
    </row>
    <row r="63" spans="1:14" ht="32.4" customHeight="1" x14ac:dyDescent="0.3">
      <c r="A63" s="27"/>
      <c r="B63" s="69" t="s">
        <v>101</v>
      </c>
      <c r="C63" s="70"/>
      <c r="D63" s="70"/>
      <c r="E63" s="71"/>
      <c r="F63" s="57" t="s">
        <v>104</v>
      </c>
      <c r="G63" s="59"/>
      <c r="H63" s="59"/>
      <c r="I63" s="59"/>
      <c r="J63" s="59"/>
      <c r="K63" s="59"/>
      <c r="L63" s="59"/>
      <c r="M63" s="59"/>
      <c r="N63" s="58"/>
    </row>
    <row r="64" spans="1:14" x14ac:dyDescent="0.3">
      <c r="A64" s="27"/>
      <c r="B64" s="69" t="s">
        <v>102</v>
      </c>
      <c r="C64" s="70"/>
      <c r="D64" s="70"/>
      <c r="E64" s="71"/>
      <c r="F64" s="57" t="s">
        <v>103</v>
      </c>
      <c r="G64" s="59"/>
      <c r="H64" s="59"/>
      <c r="I64" s="59"/>
      <c r="J64" s="59"/>
      <c r="K64" s="59"/>
      <c r="L64" s="59"/>
      <c r="M64" s="59"/>
      <c r="N64" s="58"/>
    </row>
    <row r="65" spans="1:14" x14ac:dyDescent="0.3">
      <c r="A65" s="27"/>
      <c r="B65" s="69" t="s">
        <v>106</v>
      </c>
      <c r="C65" s="70"/>
      <c r="D65" s="70"/>
      <c r="E65" s="71"/>
      <c r="F65" s="57" t="s">
        <v>105</v>
      </c>
      <c r="G65" s="59"/>
      <c r="H65" s="59"/>
      <c r="I65" s="59"/>
      <c r="J65" s="59"/>
      <c r="K65" s="59"/>
      <c r="L65" s="59"/>
      <c r="M65" s="59"/>
      <c r="N65" s="58"/>
    </row>
    <row r="66" spans="1:14" ht="14.4" customHeight="1" x14ac:dyDescent="0.3">
      <c r="A66" s="27"/>
      <c r="B66" s="69" t="s">
        <v>91</v>
      </c>
      <c r="C66" s="70"/>
      <c r="D66" s="70"/>
      <c r="E66" s="71"/>
      <c r="F66" s="57" t="s">
        <v>94</v>
      </c>
      <c r="G66" s="59"/>
      <c r="H66" s="59"/>
      <c r="I66" s="59"/>
      <c r="J66" s="59"/>
      <c r="K66" s="59"/>
      <c r="L66" s="59"/>
      <c r="M66" s="59"/>
      <c r="N66" s="58"/>
    </row>
    <row r="67" spans="1:14" ht="14.4" customHeight="1" x14ac:dyDescent="0.3">
      <c r="A67" s="27"/>
      <c r="B67" s="69" t="s">
        <v>92</v>
      </c>
      <c r="C67" s="70"/>
      <c r="D67" s="70"/>
      <c r="E67" s="71"/>
      <c r="F67" s="57" t="s">
        <v>95</v>
      </c>
      <c r="G67" s="59"/>
      <c r="H67" s="59"/>
      <c r="I67" s="59"/>
      <c r="J67" s="59"/>
      <c r="K67" s="59"/>
      <c r="L67" s="59"/>
      <c r="M67" s="59"/>
      <c r="N67" s="58"/>
    </row>
    <row r="68" spans="1:14" x14ac:dyDescent="0.3">
      <c r="A68" s="27"/>
      <c r="B68" s="69" t="s">
        <v>93</v>
      </c>
      <c r="C68" s="70"/>
      <c r="D68" s="70"/>
      <c r="E68" s="71"/>
      <c r="F68" s="57" t="s">
        <v>96</v>
      </c>
      <c r="G68" s="59"/>
      <c r="H68" s="59"/>
      <c r="I68" s="59"/>
      <c r="J68" s="59"/>
      <c r="K68" s="59"/>
      <c r="L68" s="59"/>
      <c r="M68" s="59"/>
      <c r="N68" s="58"/>
    </row>
    <row r="69" spans="1:14" ht="14.4" customHeight="1" x14ac:dyDescent="0.3"/>
  </sheetData>
  <mergeCells count="65">
    <mergeCell ref="B58:E58"/>
    <mergeCell ref="F58:N58"/>
    <mergeCell ref="B63:E63"/>
    <mergeCell ref="F63:N63"/>
    <mergeCell ref="B64:E64"/>
    <mergeCell ref="F64:N64"/>
    <mergeCell ref="C27:C32"/>
    <mergeCell ref="C33:E33"/>
    <mergeCell ref="C34:E34"/>
    <mergeCell ref="A1:N1"/>
    <mergeCell ref="C3:E3"/>
    <mergeCell ref="C4:E4"/>
    <mergeCell ref="C5:E5"/>
    <mergeCell ref="C6:E6"/>
    <mergeCell ref="C7:E7"/>
    <mergeCell ref="C8:E8"/>
    <mergeCell ref="C9:C14"/>
    <mergeCell ref="B59:E59"/>
    <mergeCell ref="F59:N59"/>
    <mergeCell ref="B60:E60"/>
    <mergeCell ref="F60:N60"/>
    <mergeCell ref="B61:E61"/>
    <mergeCell ref="F61:N61"/>
    <mergeCell ref="B4:B21"/>
    <mergeCell ref="A4:A21"/>
    <mergeCell ref="C20:C21"/>
    <mergeCell ref="D20:E20"/>
    <mergeCell ref="D21:E21"/>
    <mergeCell ref="C15:E15"/>
    <mergeCell ref="C16:E16"/>
    <mergeCell ref="C17:C19"/>
    <mergeCell ref="C26:E26"/>
    <mergeCell ref="C44:E44"/>
    <mergeCell ref="A22:A39"/>
    <mergeCell ref="B22:B39"/>
    <mergeCell ref="C38:C39"/>
    <mergeCell ref="D38:E38"/>
    <mergeCell ref="D39:E39"/>
    <mergeCell ref="C22:E22"/>
    <mergeCell ref="C25:E25"/>
    <mergeCell ref="C40:E40"/>
    <mergeCell ref="C43:E43"/>
    <mergeCell ref="C35:C37"/>
    <mergeCell ref="C41:E41"/>
    <mergeCell ref="C42:E42"/>
    <mergeCell ref="C23:E23"/>
    <mergeCell ref="C24:E24"/>
    <mergeCell ref="B62:E62"/>
    <mergeCell ref="B66:E66"/>
    <mergeCell ref="B67:E67"/>
    <mergeCell ref="B68:E68"/>
    <mergeCell ref="F68:N68"/>
    <mergeCell ref="F66:N66"/>
    <mergeCell ref="F67:N67"/>
    <mergeCell ref="B65:E65"/>
    <mergeCell ref="F65:N65"/>
    <mergeCell ref="C56:C57"/>
    <mergeCell ref="D56:E56"/>
    <mergeCell ref="D57:E57"/>
    <mergeCell ref="B40:B57"/>
    <mergeCell ref="A40:A57"/>
    <mergeCell ref="C45:C50"/>
    <mergeCell ref="C51:E51"/>
    <mergeCell ref="C52:E52"/>
    <mergeCell ref="C53:C5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pane ySplit="3" topLeftCell="A4" activePane="bottomLeft" state="frozen"/>
      <selection pane="bottomLeft" activeCell="F4" sqref="F4"/>
    </sheetView>
  </sheetViews>
  <sheetFormatPr defaultRowHeight="14.4" x14ac:dyDescent="0.3"/>
  <cols>
    <col min="1" max="1" width="3.109375" customWidth="1"/>
    <col min="2" max="2" width="14" customWidth="1"/>
    <col min="3" max="3" width="8" customWidth="1"/>
    <col min="4" max="4" width="8.6640625" customWidth="1"/>
    <col min="5" max="5" width="7.109375" customWidth="1"/>
    <col min="6" max="14" width="9.5546875" customWidth="1"/>
  </cols>
  <sheetData>
    <row r="1" spans="1:14" ht="23.4" x14ac:dyDescent="0.45">
      <c r="A1" s="99" t="s">
        <v>115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3">
      <c r="L2" s="3" t="s">
        <v>5</v>
      </c>
    </row>
    <row r="3" spans="1:14" s="25" customFormat="1" ht="28.8" x14ac:dyDescent="0.3">
      <c r="A3" s="100" t="s">
        <v>1</v>
      </c>
      <c r="B3" s="100" t="s">
        <v>2</v>
      </c>
      <c r="C3" s="101" t="s">
        <v>49</v>
      </c>
      <c r="D3" s="101"/>
      <c r="E3" s="101"/>
      <c r="F3" s="100">
        <v>1</v>
      </c>
      <c r="G3" s="100">
        <v>2</v>
      </c>
      <c r="H3" s="100">
        <v>3</v>
      </c>
      <c r="I3" s="100">
        <v>4</v>
      </c>
      <c r="J3" s="100">
        <v>5</v>
      </c>
      <c r="K3" s="100">
        <v>6</v>
      </c>
      <c r="L3" s="100">
        <v>7</v>
      </c>
      <c r="M3" s="100">
        <v>9</v>
      </c>
      <c r="N3" s="100">
        <v>10</v>
      </c>
    </row>
    <row r="4" spans="1:14" s="25" customFormat="1" ht="14.4" customHeight="1" x14ac:dyDescent="0.3">
      <c r="A4" s="60">
        <v>1</v>
      </c>
      <c r="B4" s="60" t="s">
        <v>65</v>
      </c>
      <c r="C4" s="69" t="s">
        <v>50</v>
      </c>
      <c r="D4" s="70"/>
      <c r="E4" s="71"/>
      <c r="F4" s="32">
        <f>'Thang luong P1'!F5</f>
        <v>5082.7118644067796</v>
      </c>
      <c r="G4" s="32">
        <f t="shared" ref="G4:N4" si="0">F4</f>
        <v>5082.7118644067796</v>
      </c>
      <c r="H4" s="32">
        <f t="shared" si="0"/>
        <v>5082.7118644067796</v>
      </c>
      <c r="I4" s="32">
        <f t="shared" si="0"/>
        <v>5082.7118644067796</v>
      </c>
      <c r="J4" s="32">
        <f t="shared" si="0"/>
        <v>5082.7118644067796</v>
      </c>
      <c r="K4" s="32">
        <f t="shared" si="0"/>
        <v>5082.7118644067796</v>
      </c>
      <c r="L4" s="32">
        <f t="shared" si="0"/>
        <v>5082.7118644067796</v>
      </c>
      <c r="M4" s="32">
        <f t="shared" si="0"/>
        <v>5082.7118644067796</v>
      </c>
      <c r="N4" s="32">
        <f t="shared" si="0"/>
        <v>5082.7118644067796</v>
      </c>
    </row>
    <row r="5" spans="1:14" s="25" customFormat="1" ht="28.8" hidden="1" customHeight="1" x14ac:dyDescent="0.3">
      <c r="A5" s="61"/>
      <c r="B5" s="61"/>
      <c r="C5" s="69" t="s">
        <v>52</v>
      </c>
      <c r="D5" s="70"/>
      <c r="E5" s="71"/>
      <c r="F5" s="31" t="s">
        <v>54</v>
      </c>
      <c r="G5" s="31" t="s">
        <v>55</v>
      </c>
      <c r="H5" s="31" t="s">
        <v>56</v>
      </c>
      <c r="I5" s="31" t="s">
        <v>57</v>
      </c>
      <c r="J5" s="31" t="s">
        <v>58</v>
      </c>
      <c r="K5" s="31" t="s">
        <v>59</v>
      </c>
      <c r="L5" s="31" t="s">
        <v>60</v>
      </c>
      <c r="M5" s="31" t="s">
        <v>61</v>
      </c>
      <c r="N5" s="31" t="s">
        <v>62</v>
      </c>
    </row>
    <row r="6" spans="1:14" s="25" customFormat="1" ht="14.4" hidden="1" customHeight="1" x14ac:dyDescent="0.3">
      <c r="A6" s="61"/>
      <c r="B6" s="61"/>
      <c r="C6" s="69" t="s">
        <v>67</v>
      </c>
      <c r="D6" s="70"/>
      <c r="E6" s="71"/>
      <c r="F6" s="32">
        <v>15000</v>
      </c>
      <c r="G6" s="32">
        <v>18000</v>
      </c>
      <c r="H6" s="32">
        <v>21000</v>
      </c>
      <c r="I6" s="32">
        <v>24000</v>
      </c>
      <c r="J6" s="32">
        <v>27000</v>
      </c>
      <c r="K6" s="32">
        <v>30000</v>
      </c>
      <c r="L6" s="32">
        <v>33000</v>
      </c>
      <c r="M6" s="32">
        <v>37000</v>
      </c>
      <c r="N6" s="32">
        <v>40000</v>
      </c>
    </row>
    <row r="7" spans="1:14" s="25" customFormat="1" x14ac:dyDescent="0.3">
      <c r="A7" s="61"/>
      <c r="B7" s="61"/>
      <c r="C7" s="69" t="s">
        <v>51</v>
      </c>
      <c r="D7" s="70"/>
      <c r="E7" s="71"/>
      <c r="F7" s="32">
        <f t="shared" ref="F7:N7" si="1">F6-F4</f>
        <v>9917.2881355932204</v>
      </c>
      <c r="G7" s="32">
        <f t="shared" si="1"/>
        <v>12917.28813559322</v>
      </c>
      <c r="H7" s="32">
        <f t="shared" si="1"/>
        <v>15917.28813559322</v>
      </c>
      <c r="I7" s="32">
        <f t="shared" si="1"/>
        <v>18917.288135593219</v>
      </c>
      <c r="J7" s="32">
        <f t="shared" si="1"/>
        <v>21917.288135593219</v>
      </c>
      <c r="K7" s="32">
        <f t="shared" si="1"/>
        <v>24917.288135593219</v>
      </c>
      <c r="L7" s="32">
        <f t="shared" si="1"/>
        <v>27917.288135593219</v>
      </c>
      <c r="M7" s="32">
        <f t="shared" si="1"/>
        <v>31917.288135593219</v>
      </c>
      <c r="N7" s="32">
        <f t="shared" si="1"/>
        <v>34917.288135593219</v>
      </c>
    </row>
    <row r="8" spans="1:14" s="25" customFormat="1" x14ac:dyDescent="0.3">
      <c r="A8" s="61"/>
      <c r="B8" s="61"/>
      <c r="C8" s="82" t="s">
        <v>73</v>
      </c>
      <c r="D8" s="83"/>
      <c r="E8" s="84"/>
      <c r="F8" s="34">
        <f>F7+F4</f>
        <v>15000</v>
      </c>
      <c r="G8" s="34">
        <f t="shared" ref="G8:N8" si="2">G7+G4</f>
        <v>18000</v>
      </c>
      <c r="H8" s="34">
        <f t="shared" si="2"/>
        <v>21000</v>
      </c>
      <c r="I8" s="34">
        <f t="shared" si="2"/>
        <v>24000</v>
      </c>
      <c r="J8" s="34">
        <f t="shared" si="2"/>
        <v>27000</v>
      </c>
      <c r="K8" s="34">
        <f t="shared" si="2"/>
        <v>30000</v>
      </c>
      <c r="L8" s="34">
        <f t="shared" si="2"/>
        <v>33000</v>
      </c>
      <c r="M8" s="34">
        <f t="shared" si="2"/>
        <v>37000</v>
      </c>
      <c r="N8" s="34">
        <f t="shared" si="2"/>
        <v>40000</v>
      </c>
    </row>
    <row r="9" spans="1:14" s="25" customFormat="1" x14ac:dyDescent="0.3">
      <c r="A9" s="61"/>
      <c r="B9" s="61"/>
      <c r="C9" s="76" t="s">
        <v>83</v>
      </c>
      <c r="D9" s="39" t="s">
        <v>82</v>
      </c>
      <c r="E9" s="42">
        <v>1</v>
      </c>
      <c r="F9" s="40">
        <f t="shared" ref="F9:N9" si="3">F8*$H$83/$F$83</f>
        <v>3750</v>
      </c>
      <c r="G9" s="40">
        <f t="shared" si="3"/>
        <v>4500</v>
      </c>
      <c r="H9" s="40">
        <f t="shared" si="3"/>
        <v>5250</v>
      </c>
      <c r="I9" s="40">
        <f t="shared" si="3"/>
        <v>6000</v>
      </c>
      <c r="J9" s="40">
        <f t="shared" si="3"/>
        <v>6750</v>
      </c>
      <c r="K9" s="40">
        <f t="shared" si="3"/>
        <v>7500</v>
      </c>
      <c r="L9" s="40">
        <f t="shared" si="3"/>
        <v>8250</v>
      </c>
      <c r="M9" s="40">
        <f t="shared" si="3"/>
        <v>9250</v>
      </c>
      <c r="N9" s="40">
        <f t="shared" si="3"/>
        <v>10000</v>
      </c>
    </row>
    <row r="10" spans="1:14" s="25" customFormat="1" x14ac:dyDescent="0.3">
      <c r="A10" s="61"/>
      <c r="B10" s="61"/>
      <c r="C10" s="77"/>
      <c r="D10" s="38" t="s">
        <v>77</v>
      </c>
      <c r="E10" s="43">
        <f>E9-E11-E12-E13-E14</f>
        <v>0.21500000000000002</v>
      </c>
      <c r="F10" s="37">
        <f>E10*F9</f>
        <v>806.25000000000011</v>
      </c>
      <c r="G10" s="37">
        <f>E10*G9</f>
        <v>967.50000000000011</v>
      </c>
      <c r="H10" s="37">
        <f>E10*H9</f>
        <v>1128.7500000000002</v>
      </c>
      <c r="I10" s="37">
        <f>E10*I9</f>
        <v>1290.0000000000002</v>
      </c>
      <c r="J10" s="37">
        <f>E10*J9</f>
        <v>1451.2500000000002</v>
      </c>
      <c r="K10" s="37">
        <f>E10*K9</f>
        <v>1612.5000000000002</v>
      </c>
      <c r="L10" s="37">
        <f>E10*L9</f>
        <v>1773.7500000000002</v>
      </c>
      <c r="M10" s="37">
        <f>E10*M9</f>
        <v>1988.7500000000002</v>
      </c>
      <c r="N10" s="37">
        <f>E10*N9</f>
        <v>2150.0000000000005</v>
      </c>
    </row>
    <row r="11" spans="1:14" s="25" customFormat="1" x14ac:dyDescent="0.3">
      <c r="A11" s="61"/>
      <c r="B11" s="61"/>
      <c r="C11" s="77"/>
      <c r="D11" s="38" t="s">
        <v>81</v>
      </c>
      <c r="E11" s="43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25" customFormat="1" x14ac:dyDescent="0.3">
      <c r="A12" s="61"/>
      <c r="B12" s="61"/>
      <c r="C12" s="77"/>
      <c r="D12" s="38" t="s">
        <v>78</v>
      </c>
      <c r="E12" s="41">
        <v>0.2</v>
      </c>
      <c r="F12" s="37">
        <f>E12*F9</f>
        <v>750</v>
      </c>
      <c r="G12" s="37">
        <f>E12*G9</f>
        <v>900</v>
      </c>
      <c r="H12" s="37">
        <f>E12*H9</f>
        <v>1050</v>
      </c>
      <c r="I12" s="37">
        <f>E12*I9</f>
        <v>1200</v>
      </c>
      <c r="J12" s="37">
        <f>E12*J9</f>
        <v>1350</v>
      </c>
      <c r="K12" s="37">
        <f>E12*K9</f>
        <v>1500</v>
      </c>
      <c r="L12" s="37">
        <f>E12*L9</f>
        <v>1650</v>
      </c>
      <c r="M12" s="37">
        <f>E12*M9</f>
        <v>1850</v>
      </c>
      <c r="N12" s="37">
        <f>E12*N9</f>
        <v>2000</v>
      </c>
    </row>
    <row r="13" spans="1:14" s="25" customFormat="1" x14ac:dyDescent="0.3">
      <c r="A13" s="61"/>
      <c r="B13" s="61"/>
      <c r="C13" s="77"/>
      <c r="D13" s="38" t="s">
        <v>80</v>
      </c>
      <c r="E13" s="41">
        <v>0.25</v>
      </c>
      <c r="F13" s="37">
        <f>E13*F9</f>
        <v>937.5</v>
      </c>
      <c r="G13" s="37">
        <f>E13*G9</f>
        <v>1125</v>
      </c>
      <c r="H13" s="37">
        <f>E13*H9</f>
        <v>1312.5</v>
      </c>
      <c r="I13" s="37">
        <f>E13*I9</f>
        <v>1500</v>
      </c>
      <c r="J13" s="37">
        <f>E13*J9</f>
        <v>1687.5</v>
      </c>
      <c r="K13" s="37">
        <f>E13*K9</f>
        <v>1875</v>
      </c>
      <c r="L13" s="37">
        <f>E13*L9</f>
        <v>2062.5</v>
      </c>
      <c r="M13" s="37">
        <f>E13*M9</f>
        <v>2312.5</v>
      </c>
      <c r="N13" s="37">
        <f>E13*N9</f>
        <v>2500</v>
      </c>
    </row>
    <row r="14" spans="1:14" s="25" customFormat="1" x14ac:dyDescent="0.3">
      <c r="A14" s="61"/>
      <c r="B14" s="61"/>
      <c r="C14" s="78"/>
      <c r="D14" s="36" t="s">
        <v>79</v>
      </c>
      <c r="E14" s="41">
        <v>0.33500000000000002</v>
      </c>
      <c r="F14" s="37">
        <f>E14*F9</f>
        <v>1256.25</v>
      </c>
      <c r="G14" s="37">
        <f>E14*G9</f>
        <v>1507.5</v>
      </c>
      <c r="H14" s="37">
        <f>E14*H9</f>
        <v>1758.75</v>
      </c>
      <c r="I14" s="37">
        <f>E14*I9</f>
        <v>2010.0000000000002</v>
      </c>
      <c r="J14" s="37">
        <f>E14*J9</f>
        <v>2261.25</v>
      </c>
      <c r="K14" s="37">
        <f>E14*K9</f>
        <v>2512.5</v>
      </c>
      <c r="L14" s="37">
        <f>E14*L9</f>
        <v>2763.75</v>
      </c>
      <c r="M14" s="37">
        <f>E14*M9</f>
        <v>3098.75</v>
      </c>
      <c r="N14" s="37">
        <f>E14*N9</f>
        <v>3350</v>
      </c>
    </row>
    <row r="15" spans="1:14" s="25" customFormat="1" x14ac:dyDescent="0.3">
      <c r="A15" s="61"/>
      <c r="B15" s="61"/>
      <c r="C15" s="72" t="s">
        <v>84</v>
      </c>
      <c r="D15" s="73"/>
      <c r="E15" s="74"/>
      <c r="F15" s="35">
        <f>F8+F9</f>
        <v>18750</v>
      </c>
      <c r="G15" s="35">
        <f t="shared" ref="G15:N15" si="4">G8+G9</f>
        <v>22500</v>
      </c>
      <c r="H15" s="35">
        <f t="shared" si="4"/>
        <v>26250</v>
      </c>
      <c r="I15" s="35">
        <f t="shared" si="4"/>
        <v>30000</v>
      </c>
      <c r="J15" s="35">
        <f t="shared" si="4"/>
        <v>33750</v>
      </c>
      <c r="K15" s="35">
        <f t="shared" si="4"/>
        <v>37500</v>
      </c>
      <c r="L15" s="35">
        <f t="shared" si="4"/>
        <v>41250</v>
      </c>
      <c r="M15" s="35">
        <f t="shared" si="4"/>
        <v>46250</v>
      </c>
      <c r="N15" s="35">
        <f t="shared" si="4"/>
        <v>50000</v>
      </c>
    </row>
    <row r="16" spans="1:14" s="25" customFormat="1" x14ac:dyDescent="0.3">
      <c r="A16" s="61"/>
      <c r="B16" s="61"/>
      <c r="C16" s="72" t="s">
        <v>85</v>
      </c>
      <c r="D16" s="73"/>
      <c r="E16" s="74"/>
      <c r="F16" s="35">
        <f>F8+F10+F11</f>
        <v>15806.25</v>
      </c>
      <c r="G16" s="35">
        <f t="shared" ref="G16:N16" si="5">G8+G10+G11</f>
        <v>18967.5</v>
      </c>
      <c r="H16" s="35">
        <f t="shared" si="5"/>
        <v>22128.75</v>
      </c>
      <c r="I16" s="35">
        <f t="shared" si="5"/>
        <v>25290</v>
      </c>
      <c r="J16" s="35">
        <f t="shared" si="5"/>
        <v>28451.25</v>
      </c>
      <c r="K16" s="35">
        <f t="shared" si="5"/>
        <v>31612.5</v>
      </c>
      <c r="L16" s="35">
        <f t="shared" si="5"/>
        <v>34773.75</v>
      </c>
      <c r="M16" s="35">
        <f t="shared" si="5"/>
        <v>38988.75</v>
      </c>
      <c r="N16" s="35">
        <f t="shared" si="5"/>
        <v>42150</v>
      </c>
    </row>
    <row r="17" spans="1:14" s="25" customFormat="1" x14ac:dyDescent="0.3">
      <c r="A17" s="61"/>
      <c r="B17" s="61"/>
      <c r="C17" s="75" t="s">
        <v>86</v>
      </c>
      <c r="D17" s="38" t="s">
        <v>78</v>
      </c>
      <c r="E17" s="39">
        <v>3</v>
      </c>
      <c r="F17" s="40">
        <f>F12*E17</f>
        <v>2250</v>
      </c>
      <c r="G17" s="40">
        <f>G12*E17</f>
        <v>2700</v>
      </c>
      <c r="H17" s="40">
        <f>H12*E17</f>
        <v>3150</v>
      </c>
      <c r="I17" s="40">
        <f>I12*E17</f>
        <v>3600</v>
      </c>
      <c r="J17" s="40">
        <f>J12*E17</f>
        <v>4050</v>
      </c>
      <c r="K17" s="40">
        <f>K12*E17</f>
        <v>4500</v>
      </c>
      <c r="L17" s="40">
        <f>L12*E17</f>
        <v>4950</v>
      </c>
      <c r="M17" s="40">
        <f>M12*E17</f>
        <v>5550</v>
      </c>
      <c r="N17" s="40">
        <f>N12*E17</f>
        <v>6000</v>
      </c>
    </row>
    <row r="18" spans="1:14" s="25" customFormat="1" x14ac:dyDescent="0.3">
      <c r="A18" s="61"/>
      <c r="B18" s="61"/>
      <c r="C18" s="75"/>
      <c r="D18" s="38" t="s">
        <v>80</v>
      </c>
      <c r="E18" s="39">
        <v>6</v>
      </c>
      <c r="F18" s="40">
        <f>F13*E18</f>
        <v>5625</v>
      </c>
      <c r="G18" s="40">
        <f>G13*E18</f>
        <v>6750</v>
      </c>
      <c r="H18" s="40">
        <f>H13*E18</f>
        <v>7875</v>
      </c>
      <c r="I18" s="40">
        <f>I13*E18</f>
        <v>9000</v>
      </c>
      <c r="J18" s="40">
        <f>J13*E18</f>
        <v>10125</v>
      </c>
      <c r="K18" s="40">
        <f>K13*E18</f>
        <v>11250</v>
      </c>
      <c r="L18" s="40">
        <f>L13*E18</f>
        <v>12375</v>
      </c>
      <c r="M18" s="40">
        <f>M13*E18</f>
        <v>13875</v>
      </c>
      <c r="N18" s="40">
        <f>N13*E18</f>
        <v>15000</v>
      </c>
    </row>
    <row r="19" spans="1:14" s="25" customFormat="1" x14ac:dyDescent="0.3">
      <c r="A19" s="61"/>
      <c r="B19" s="61"/>
      <c r="C19" s="75"/>
      <c r="D19" s="36" t="s">
        <v>79</v>
      </c>
      <c r="E19" s="39">
        <v>12</v>
      </c>
      <c r="F19" s="40">
        <f>F14*E19</f>
        <v>15075</v>
      </c>
      <c r="G19" s="40">
        <f>G14*E19</f>
        <v>18090</v>
      </c>
      <c r="H19" s="40">
        <f>H14*E19</f>
        <v>21105</v>
      </c>
      <c r="I19" s="40">
        <f>I14*E19</f>
        <v>24120.000000000004</v>
      </c>
      <c r="J19" s="40">
        <f>J14*E19</f>
        <v>27135</v>
      </c>
      <c r="K19" s="40">
        <f>K14*E19</f>
        <v>30150</v>
      </c>
      <c r="L19" s="40">
        <f>L14*E19</f>
        <v>33165</v>
      </c>
      <c r="M19" s="40">
        <f>M14*E19</f>
        <v>37185</v>
      </c>
      <c r="N19" s="40">
        <f>N14*E19</f>
        <v>40200</v>
      </c>
    </row>
    <row r="20" spans="1:14" s="25" customFormat="1" x14ac:dyDescent="0.3">
      <c r="A20" s="61"/>
      <c r="B20" s="61"/>
      <c r="C20" s="86" t="s">
        <v>28</v>
      </c>
      <c r="D20" s="88" t="s">
        <v>88</v>
      </c>
      <c r="E20" s="89"/>
      <c r="F20" s="93">
        <f>'Dau bai'!$D$10/1000</f>
        <v>11831</v>
      </c>
      <c r="G20" s="92">
        <f>'Dau bai'!$D$10/1000</f>
        <v>11831</v>
      </c>
      <c r="H20" s="40"/>
      <c r="I20" s="40"/>
      <c r="J20" s="40"/>
      <c r="K20" s="40"/>
      <c r="L20" s="40"/>
      <c r="M20" s="40"/>
      <c r="N20" s="40"/>
    </row>
    <row r="21" spans="1:14" s="25" customFormat="1" x14ac:dyDescent="0.3">
      <c r="A21" s="61"/>
      <c r="B21" s="61"/>
      <c r="C21" s="87"/>
      <c r="D21" s="88" t="s">
        <v>89</v>
      </c>
      <c r="E21" s="89"/>
      <c r="F21" s="93">
        <f>'Dau bai'!$E$10/1000</f>
        <v>19000</v>
      </c>
      <c r="G21" s="92">
        <f>'Dau bai'!$E$10/1000</f>
        <v>19000</v>
      </c>
      <c r="H21" s="40"/>
      <c r="I21" s="40"/>
      <c r="J21" s="40"/>
      <c r="K21" s="40"/>
      <c r="L21" s="40"/>
      <c r="M21" s="40"/>
      <c r="N21" s="40"/>
    </row>
    <row r="22" spans="1:14" s="25" customFormat="1" x14ac:dyDescent="0.3">
      <c r="A22" s="61"/>
      <c r="B22" s="61"/>
      <c r="C22" s="95" t="s">
        <v>107</v>
      </c>
      <c r="D22" s="96"/>
      <c r="E22" s="97"/>
      <c r="F22" s="37">
        <v>6000</v>
      </c>
      <c r="G22" s="37">
        <f>F22</f>
        <v>6000</v>
      </c>
      <c r="H22" s="37">
        <f t="shared" ref="H22:N22" si="6">G22</f>
        <v>6000</v>
      </c>
      <c r="I22" s="37">
        <f t="shared" si="6"/>
        <v>6000</v>
      </c>
      <c r="J22" s="37">
        <f t="shared" si="6"/>
        <v>6000</v>
      </c>
      <c r="K22" s="37">
        <f t="shared" si="6"/>
        <v>6000</v>
      </c>
      <c r="L22" s="37">
        <f t="shared" si="6"/>
        <v>6000</v>
      </c>
      <c r="M22" s="37">
        <f t="shared" si="6"/>
        <v>6000</v>
      </c>
      <c r="N22" s="37">
        <f t="shared" si="6"/>
        <v>6000</v>
      </c>
    </row>
    <row r="23" spans="1:14" s="25" customFormat="1" x14ac:dyDescent="0.3">
      <c r="A23" s="61"/>
      <c r="B23" s="61"/>
      <c r="C23" s="75" t="s">
        <v>111</v>
      </c>
      <c r="D23" s="98" t="s">
        <v>109</v>
      </c>
      <c r="E23" s="89"/>
      <c r="F23" s="37">
        <v>500</v>
      </c>
      <c r="G23" s="37">
        <v>500</v>
      </c>
      <c r="H23" s="37">
        <v>500</v>
      </c>
      <c r="I23" s="37">
        <v>500</v>
      </c>
      <c r="J23" s="37">
        <v>500</v>
      </c>
      <c r="K23" s="37">
        <v>500</v>
      </c>
      <c r="L23" s="37">
        <v>500</v>
      </c>
      <c r="M23" s="37">
        <v>500</v>
      </c>
      <c r="N23" s="37">
        <v>500</v>
      </c>
    </row>
    <row r="24" spans="1:14" s="25" customFormat="1" x14ac:dyDescent="0.3">
      <c r="A24" s="61"/>
      <c r="B24" s="61"/>
      <c r="C24" s="75"/>
      <c r="D24" s="98" t="s">
        <v>112</v>
      </c>
      <c r="E24" s="89"/>
      <c r="F24" s="37">
        <v>500</v>
      </c>
      <c r="G24" s="37">
        <v>500</v>
      </c>
      <c r="H24" s="37">
        <v>500</v>
      </c>
      <c r="I24" s="37">
        <v>500</v>
      </c>
      <c r="J24" s="37">
        <v>500</v>
      </c>
      <c r="K24" s="37">
        <v>500</v>
      </c>
      <c r="L24" s="37">
        <v>500</v>
      </c>
      <c r="M24" s="37">
        <v>500</v>
      </c>
      <c r="N24" s="37">
        <v>500</v>
      </c>
    </row>
    <row r="25" spans="1:14" s="25" customFormat="1" x14ac:dyDescent="0.3">
      <c r="A25" s="61"/>
      <c r="B25" s="61"/>
      <c r="C25" s="75"/>
      <c r="D25" s="98" t="s">
        <v>113</v>
      </c>
      <c r="E25" s="89"/>
      <c r="F25" s="37">
        <v>500</v>
      </c>
      <c r="G25" s="37">
        <v>500</v>
      </c>
      <c r="H25" s="37">
        <v>500</v>
      </c>
      <c r="I25" s="37">
        <v>500</v>
      </c>
      <c r="J25" s="37">
        <v>500</v>
      </c>
      <c r="K25" s="37">
        <v>500</v>
      </c>
      <c r="L25" s="37">
        <v>500</v>
      </c>
      <c r="M25" s="37">
        <v>500</v>
      </c>
      <c r="N25" s="37">
        <v>500</v>
      </c>
    </row>
    <row r="26" spans="1:14" s="25" customFormat="1" x14ac:dyDescent="0.3">
      <c r="A26" s="61"/>
      <c r="B26" s="61"/>
      <c r="C26" s="75"/>
      <c r="D26" s="98" t="s">
        <v>114</v>
      </c>
      <c r="E26" s="89"/>
      <c r="F26" s="37">
        <v>500</v>
      </c>
      <c r="G26" s="37">
        <v>500</v>
      </c>
      <c r="H26" s="37">
        <v>500</v>
      </c>
      <c r="I26" s="37">
        <v>500</v>
      </c>
      <c r="J26" s="37">
        <v>500</v>
      </c>
      <c r="K26" s="37">
        <v>500</v>
      </c>
      <c r="L26" s="37">
        <v>500</v>
      </c>
      <c r="M26" s="37">
        <v>500</v>
      </c>
      <c r="N26" s="37">
        <v>500</v>
      </c>
    </row>
    <row r="27" spans="1:14" s="25" customFormat="1" x14ac:dyDescent="0.3">
      <c r="A27" s="61"/>
      <c r="B27" s="61"/>
      <c r="C27" s="75"/>
      <c r="D27" s="98" t="s">
        <v>110</v>
      </c>
      <c r="E27" s="89"/>
      <c r="F27" s="37">
        <v>200</v>
      </c>
      <c r="G27" s="37">
        <v>200</v>
      </c>
      <c r="H27" s="37">
        <v>200</v>
      </c>
      <c r="I27" s="37">
        <v>200</v>
      </c>
      <c r="J27" s="37">
        <v>200</v>
      </c>
      <c r="K27" s="37">
        <v>200</v>
      </c>
      <c r="L27" s="37">
        <v>200</v>
      </c>
      <c r="M27" s="37">
        <v>200</v>
      </c>
      <c r="N27" s="37">
        <v>200</v>
      </c>
    </row>
    <row r="28" spans="1:14" s="25" customFormat="1" x14ac:dyDescent="0.3">
      <c r="A28" s="62"/>
      <c r="B28" s="62"/>
      <c r="C28" s="95" t="s">
        <v>108</v>
      </c>
      <c r="D28" s="96"/>
      <c r="E28" s="97"/>
      <c r="F28" s="40">
        <f>F8-F22-F23-F24-F25-F26-F27</f>
        <v>6800</v>
      </c>
      <c r="G28" s="40">
        <f>G8-G22-G23-G24-G25-G26-G27</f>
        <v>9800</v>
      </c>
      <c r="H28" s="40">
        <f>H8-H22-H23-H24-H25-H26-H27</f>
        <v>12800</v>
      </c>
      <c r="I28" s="40">
        <f>I8-I22-I23-I24-I25-I26-I27</f>
        <v>15800</v>
      </c>
      <c r="J28" s="40">
        <f>J8-J22-J23-J24-J25-J26-J27</f>
        <v>18800</v>
      </c>
      <c r="K28" s="40">
        <f>K8-K22-K23-K24-K25-K26-K27</f>
        <v>21800</v>
      </c>
      <c r="L28" s="40">
        <f>L8-L22-L23-L24-L25-L26-L27</f>
        <v>24800</v>
      </c>
      <c r="M28" s="40">
        <f>M8-M22-M23-M24-M25-M26-M27</f>
        <v>28800</v>
      </c>
      <c r="N28" s="40">
        <f>N8-N22-N23-N24-N25-N26-N27</f>
        <v>31800</v>
      </c>
    </row>
    <row r="29" spans="1:14" s="25" customFormat="1" ht="14.4" customHeight="1" x14ac:dyDescent="0.3">
      <c r="A29" s="60">
        <v>2</v>
      </c>
      <c r="B29" s="60" t="s">
        <v>66</v>
      </c>
      <c r="C29" s="69" t="s">
        <v>50</v>
      </c>
      <c r="D29" s="70"/>
      <c r="E29" s="71"/>
      <c r="F29" s="32">
        <f>'Thang luong P1'!F6</f>
        <v>4045.4237288135591</v>
      </c>
      <c r="G29" s="32">
        <f t="shared" ref="G29:N29" si="7">F29</f>
        <v>4045.4237288135591</v>
      </c>
      <c r="H29" s="32">
        <f t="shared" si="7"/>
        <v>4045.4237288135591</v>
      </c>
      <c r="I29" s="32">
        <f t="shared" si="7"/>
        <v>4045.4237288135591</v>
      </c>
      <c r="J29" s="32">
        <f t="shared" si="7"/>
        <v>4045.4237288135591</v>
      </c>
      <c r="K29" s="32">
        <f t="shared" si="7"/>
        <v>4045.4237288135591</v>
      </c>
      <c r="L29" s="32">
        <f t="shared" si="7"/>
        <v>4045.4237288135591</v>
      </c>
      <c r="M29" s="32">
        <f t="shared" si="7"/>
        <v>4045.4237288135591</v>
      </c>
      <c r="N29" s="32">
        <f t="shared" si="7"/>
        <v>4045.4237288135591</v>
      </c>
    </row>
    <row r="30" spans="1:14" s="25" customFormat="1" ht="28.8" hidden="1" customHeight="1" x14ac:dyDescent="0.3">
      <c r="A30" s="61"/>
      <c r="B30" s="61"/>
      <c r="C30" s="69" t="s">
        <v>52</v>
      </c>
      <c r="D30" s="70"/>
      <c r="E30" s="71"/>
      <c r="F30" s="31" t="s">
        <v>54</v>
      </c>
      <c r="G30" s="31" t="s">
        <v>55</v>
      </c>
      <c r="H30" s="31" t="s">
        <v>56</v>
      </c>
      <c r="I30" s="31" t="s">
        <v>57</v>
      </c>
      <c r="J30" s="31" t="s">
        <v>58</v>
      </c>
      <c r="K30" s="31" t="s">
        <v>59</v>
      </c>
      <c r="L30" s="31" t="s">
        <v>60</v>
      </c>
      <c r="M30" s="31" t="s">
        <v>61</v>
      </c>
      <c r="N30" s="31" t="s">
        <v>62</v>
      </c>
    </row>
    <row r="31" spans="1:14" s="25" customFormat="1" ht="14.4" hidden="1" customHeight="1" x14ac:dyDescent="0.3">
      <c r="A31" s="61"/>
      <c r="B31" s="61"/>
      <c r="C31" s="69" t="s">
        <v>67</v>
      </c>
      <c r="D31" s="70"/>
      <c r="E31" s="71"/>
      <c r="F31" s="32">
        <v>9000</v>
      </c>
      <c r="G31" s="32">
        <v>11000</v>
      </c>
      <c r="H31" s="32">
        <f t="shared" ref="H31:N31" si="8">G31+2000</f>
        <v>13000</v>
      </c>
      <c r="I31" s="32">
        <f t="shared" si="8"/>
        <v>15000</v>
      </c>
      <c r="J31" s="32">
        <f t="shared" si="8"/>
        <v>17000</v>
      </c>
      <c r="K31" s="32">
        <f t="shared" si="8"/>
        <v>19000</v>
      </c>
      <c r="L31" s="32">
        <f t="shared" si="8"/>
        <v>21000</v>
      </c>
      <c r="M31" s="32">
        <f t="shared" si="8"/>
        <v>23000</v>
      </c>
      <c r="N31" s="32">
        <f t="shared" si="8"/>
        <v>25000</v>
      </c>
    </row>
    <row r="32" spans="1:14" s="25" customFormat="1" x14ac:dyDescent="0.3">
      <c r="A32" s="61"/>
      <c r="B32" s="61"/>
      <c r="C32" s="69" t="s">
        <v>51</v>
      </c>
      <c r="D32" s="70"/>
      <c r="E32" s="71"/>
      <c r="F32" s="32">
        <f>F31-F29</f>
        <v>4954.5762711864409</v>
      </c>
      <c r="G32" s="32">
        <f t="shared" ref="G32:N32" si="9">G31-G29</f>
        <v>6954.5762711864409</v>
      </c>
      <c r="H32" s="32">
        <f t="shared" si="9"/>
        <v>8954.5762711864409</v>
      </c>
      <c r="I32" s="32">
        <f t="shared" si="9"/>
        <v>10954.576271186441</v>
      </c>
      <c r="J32" s="32">
        <f t="shared" si="9"/>
        <v>12954.576271186441</v>
      </c>
      <c r="K32" s="32">
        <f t="shared" si="9"/>
        <v>14954.576271186441</v>
      </c>
      <c r="L32" s="32">
        <f t="shared" si="9"/>
        <v>16954.576271186441</v>
      </c>
      <c r="M32" s="32">
        <f t="shared" si="9"/>
        <v>18954.576271186441</v>
      </c>
      <c r="N32" s="32">
        <f t="shared" si="9"/>
        <v>20954.576271186441</v>
      </c>
    </row>
    <row r="33" spans="1:14" s="25" customFormat="1" x14ac:dyDescent="0.3">
      <c r="A33" s="61"/>
      <c r="B33" s="61"/>
      <c r="C33" s="82" t="s">
        <v>73</v>
      </c>
      <c r="D33" s="83"/>
      <c r="E33" s="84"/>
      <c r="F33" s="34">
        <f>F32+F29</f>
        <v>9000</v>
      </c>
      <c r="G33" s="34">
        <f t="shared" ref="G33:N33" si="10">G32+G29</f>
        <v>11000</v>
      </c>
      <c r="H33" s="34">
        <f t="shared" si="10"/>
        <v>13000</v>
      </c>
      <c r="I33" s="34">
        <f t="shared" si="10"/>
        <v>15000</v>
      </c>
      <c r="J33" s="34">
        <f t="shared" si="10"/>
        <v>17000</v>
      </c>
      <c r="K33" s="34">
        <f t="shared" si="10"/>
        <v>19000</v>
      </c>
      <c r="L33" s="34">
        <f t="shared" si="10"/>
        <v>21000</v>
      </c>
      <c r="M33" s="34">
        <f t="shared" si="10"/>
        <v>23000</v>
      </c>
      <c r="N33" s="34">
        <f t="shared" si="10"/>
        <v>25000</v>
      </c>
    </row>
    <row r="34" spans="1:14" s="25" customFormat="1" ht="14.4" customHeight="1" x14ac:dyDescent="0.3">
      <c r="A34" s="61"/>
      <c r="B34" s="61"/>
      <c r="C34" s="76" t="s">
        <v>83</v>
      </c>
      <c r="D34" s="39" t="s">
        <v>82</v>
      </c>
      <c r="E34" s="42">
        <v>1</v>
      </c>
      <c r="F34" s="40">
        <f t="shared" ref="F34:N34" si="11">F33*$H$83/$F$83</f>
        <v>2250</v>
      </c>
      <c r="G34" s="40">
        <f t="shared" si="11"/>
        <v>2750</v>
      </c>
      <c r="H34" s="40">
        <f t="shared" si="11"/>
        <v>3250</v>
      </c>
      <c r="I34" s="40">
        <f t="shared" si="11"/>
        <v>3750</v>
      </c>
      <c r="J34" s="40">
        <f t="shared" si="11"/>
        <v>4250</v>
      </c>
      <c r="K34" s="40">
        <f t="shared" si="11"/>
        <v>4750</v>
      </c>
      <c r="L34" s="40">
        <f t="shared" si="11"/>
        <v>5250</v>
      </c>
      <c r="M34" s="40">
        <f t="shared" si="11"/>
        <v>5750</v>
      </c>
      <c r="N34" s="40">
        <f t="shared" si="11"/>
        <v>6250</v>
      </c>
    </row>
    <row r="35" spans="1:14" s="25" customFormat="1" ht="14.4" customHeight="1" x14ac:dyDescent="0.3">
      <c r="A35" s="61"/>
      <c r="B35" s="61"/>
      <c r="C35" s="77"/>
      <c r="D35" s="38" t="s">
        <v>77</v>
      </c>
      <c r="E35" s="43">
        <f>E34-E36-E37-E38-E39</f>
        <v>0.46500000000000002</v>
      </c>
      <c r="F35" s="37">
        <f>E35*F34</f>
        <v>1046.25</v>
      </c>
      <c r="G35" s="37">
        <f>E35*G34</f>
        <v>1278.75</v>
      </c>
      <c r="H35" s="37">
        <f>E35*H34</f>
        <v>1511.25</v>
      </c>
      <c r="I35" s="37">
        <f>E35*I34</f>
        <v>1743.75</v>
      </c>
      <c r="J35" s="37">
        <f>E35*J34</f>
        <v>1976.25</v>
      </c>
      <c r="K35" s="37">
        <f>E35*K34</f>
        <v>2208.75</v>
      </c>
      <c r="L35" s="37">
        <f>E35*L34</f>
        <v>2441.25</v>
      </c>
      <c r="M35" s="37">
        <f>E35*M34</f>
        <v>2673.75</v>
      </c>
      <c r="N35" s="37">
        <f>E35*N34</f>
        <v>2906.25</v>
      </c>
    </row>
    <row r="36" spans="1:14" s="25" customFormat="1" ht="14.4" customHeight="1" x14ac:dyDescent="0.3">
      <c r="A36" s="61"/>
      <c r="B36" s="61"/>
      <c r="C36" s="77"/>
      <c r="D36" s="38" t="s">
        <v>81</v>
      </c>
      <c r="E36" s="43"/>
      <c r="F36" s="37"/>
      <c r="G36" s="37"/>
      <c r="H36" s="37"/>
      <c r="I36" s="37"/>
      <c r="J36" s="37"/>
      <c r="K36" s="37"/>
      <c r="L36" s="37"/>
      <c r="M36" s="37"/>
      <c r="N36" s="37"/>
    </row>
    <row r="37" spans="1:14" s="25" customFormat="1" ht="14.4" customHeight="1" x14ac:dyDescent="0.3">
      <c r="A37" s="61"/>
      <c r="B37" s="61"/>
      <c r="C37" s="77"/>
      <c r="D37" s="38" t="s">
        <v>78</v>
      </c>
      <c r="E37" s="41">
        <v>0.2</v>
      </c>
      <c r="F37" s="37">
        <f>E37*F34</f>
        <v>450</v>
      </c>
      <c r="G37" s="37">
        <f>E37*G34</f>
        <v>550</v>
      </c>
      <c r="H37" s="37">
        <f>E37*H34</f>
        <v>650</v>
      </c>
      <c r="I37" s="37">
        <f>E37*I34</f>
        <v>750</v>
      </c>
      <c r="J37" s="37">
        <f>E37*J34</f>
        <v>850</v>
      </c>
      <c r="K37" s="37">
        <f>E37*K34</f>
        <v>950</v>
      </c>
      <c r="L37" s="37">
        <f>E37*L34</f>
        <v>1050</v>
      </c>
      <c r="M37" s="37">
        <f>E37*M34</f>
        <v>1150</v>
      </c>
      <c r="N37" s="37">
        <f>E37*N34</f>
        <v>1250</v>
      </c>
    </row>
    <row r="38" spans="1:14" s="25" customFormat="1" ht="14.4" customHeight="1" x14ac:dyDescent="0.3">
      <c r="A38" s="61"/>
      <c r="B38" s="61"/>
      <c r="C38" s="77"/>
      <c r="D38" s="38" t="s">
        <v>80</v>
      </c>
      <c r="E38" s="41">
        <v>0</v>
      </c>
      <c r="F38" s="37">
        <f>E38*F34</f>
        <v>0</v>
      </c>
      <c r="G38" s="37">
        <f>E38*G34</f>
        <v>0</v>
      </c>
      <c r="H38" s="37">
        <f>E38*H34</f>
        <v>0</v>
      </c>
      <c r="I38" s="37">
        <f>E38*I34</f>
        <v>0</v>
      </c>
      <c r="J38" s="37">
        <f>E38*J34</f>
        <v>0</v>
      </c>
      <c r="K38" s="37">
        <f>E38*K34</f>
        <v>0</v>
      </c>
      <c r="L38" s="37">
        <f>E38*L34</f>
        <v>0</v>
      </c>
      <c r="M38" s="37">
        <f>E38*M34</f>
        <v>0</v>
      </c>
      <c r="N38" s="37">
        <f>E38*N34</f>
        <v>0</v>
      </c>
    </row>
    <row r="39" spans="1:14" s="25" customFormat="1" ht="14.4" customHeight="1" x14ac:dyDescent="0.3">
      <c r="A39" s="61"/>
      <c r="B39" s="61"/>
      <c r="C39" s="78"/>
      <c r="D39" s="36" t="s">
        <v>79</v>
      </c>
      <c r="E39" s="41">
        <v>0.33500000000000002</v>
      </c>
      <c r="F39" s="37">
        <f>E39*F34</f>
        <v>753.75</v>
      </c>
      <c r="G39" s="37">
        <f>E39*G34</f>
        <v>921.25</v>
      </c>
      <c r="H39" s="37">
        <f>E39*H34</f>
        <v>1088.75</v>
      </c>
      <c r="I39" s="37">
        <f>E39*I34</f>
        <v>1256.25</v>
      </c>
      <c r="J39" s="37">
        <f>E39*J34</f>
        <v>1423.75</v>
      </c>
      <c r="K39" s="37">
        <f>E39*K34</f>
        <v>1591.25</v>
      </c>
      <c r="L39" s="37">
        <f>E39*L34</f>
        <v>1758.75</v>
      </c>
      <c r="M39" s="37">
        <f>E39*M34</f>
        <v>1926.2500000000002</v>
      </c>
      <c r="N39" s="37">
        <f>E39*N34</f>
        <v>2093.75</v>
      </c>
    </row>
    <row r="40" spans="1:14" s="25" customFormat="1" x14ac:dyDescent="0.3">
      <c r="A40" s="61"/>
      <c r="B40" s="61"/>
      <c r="C40" s="72" t="s">
        <v>84</v>
      </c>
      <c r="D40" s="73"/>
      <c r="E40" s="74"/>
      <c r="F40" s="35">
        <f>F33+F34</f>
        <v>11250</v>
      </c>
      <c r="G40" s="35">
        <f t="shared" ref="G40:N40" si="12">G33+G34</f>
        <v>13750</v>
      </c>
      <c r="H40" s="35">
        <f t="shared" si="12"/>
        <v>16250</v>
      </c>
      <c r="I40" s="35">
        <f t="shared" si="12"/>
        <v>18750</v>
      </c>
      <c r="J40" s="35">
        <f t="shared" si="12"/>
        <v>21250</v>
      </c>
      <c r="K40" s="35">
        <f t="shared" si="12"/>
        <v>23750</v>
      </c>
      <c r="L40" s="35">
        <f t="shared" si="12"/>
        <v>26250</v>
      </c>
      <c r="M40" s="35">
        <f t="shared" si="12"/>
        <v>28750</v>
      </c>
      <c r="N40" s="35">
        <f t="shared" si="12"/>
        <v>31250</v>
      </c>
    </row>
    <row r="41" spans="1:14" s="25" customFormat="1" x14ac:dyDescent="0.3">
      <c r="A41" s="61"/>
      <c r="B41" s="61"/>
      <c r="C41" s="72" t="s">
        <v>85</v>
      </c>
      <c r="D41" s="73"/>
      <c r="E41" s="74"/>
      <c r="F41" s="35">
        <f>F33+F35+F36</f>
        <v>10046.25</v>
      </c>
      <c r="G41" s="35">
        <f t="shared" ref="G41:N41" si="13">G33+G35+G36</f>
        <v>12278.75</v>
      </c>
      <c r="H41" s="35">
        <f t="shared" si="13"/>
        <v>14511.25</v>
      </c>
      <c r="I41" s="35">
        <f t="shared" si="13"/>
        <v>16743.75</v>
      </c>
      <c r="J41" s="35">
        <f t="shared" si="13"/>
        <v>18976.25</v>
      </c>
      <c r="K41" s="35">
        <f t="shared" si="13"/>
        <v>21208.75</v>
      </c>
      <c r="L41" s="35">
        <f t="shared" si="13"/>
        <v>23441.25</v>
      </c>
      <c r="M41" s="35">
        <f t="shared" si="13"/>
        <v>25673.75</v>
      </c>
      <c r="N41" s="35">
        <f t="shared" si="13"/>
        <v>27906.25</v>
      </c>
    </row>
    <row r="42" spans="1:14" s="25" customFormat="1" x14ac:dyDescent="0.3">
      <c r="A42" s="61"/>
      <c r="B42" s="61"/>
      <c r="C42" s="75" t="s">
        <v>86</v>
      </c>
      <c r="D42" s="38" t="s">
        <v>78</v>
      </c>
      <c r="E42" s="39">
        <v>3</v>
      </c>
      <c r="F42" s="40">
        <f>F37*E42</f>
        <v>1350</v>
      </c>
      <c r="G42" s="40">
        <f>G37*E42</f>
        <v>1650</v>
      </c>
      <c r="H42" s="40">
        <f>H37*E42</f>
        <v>1950</v>
      </c>
      <c r="I42" s="40">
        <f>I37*E42</f>
        <v>2250</v>
      </c>
      <c r="J42" s="40">
        <f>J37*E42</f>
        <v>2550</v>
      </c>
      <c r="K42" s="40">
        <f>K37*E42</f>
        <v>2850</v>
      </c>
      <c r="L42" s="40">
        <f>L37*E42</f>
        <v>3150</v>
      </c>
      <c r="M42" s="40">
        <f>M37*E42</f>
        <v>3450</v>
      </c>
      <c r="N42" s="40">
        <f>N37*E42</f>
        <v>3750</v>
      </c>
    </row>
    <row r="43" spans="1:14" s="25" customFormat="1" x14ac:dyDescent="0.3">
      <c r="A43" s="61"/>
      <c r="B43" s="61"/>
      <c r="C43" s="75"/>
      <c r="D43" s="38" t="s">
        <v>80</v>
      </c>
      <c r="E43" s="39">
        <v>6</v>
      </c>
      <c r="F43" s="40">
        <f>F38*E43</f>
        <v>0</v>
      </c>
      <c r="G43" s="40">
        <f>G38*E43</f>
        <v>0</v>
      </c>
      <c r="H43" s="40">
        <f>H38*E43</f>
        <v>0</v>
      </c>
      <c r="I43" s="40">
        <f>I38*E43</f>
        <v>0</v>
      </c>
      <c r="J43" s="40">
        <f>J38*E43</f>
        <v>0</v>
      </c>
      <c r="K43" s="40">
        <f>K38*E43</f>
        <v>0</v>
      </c>
      <c r="L43" s="40">
        <f>L38*E43</f>
        <v>0</v>
      </c>
      <c r="M43" s="40">
        <f>M38*E43</f>
        <v>0</v>
      </c>
      <c r="N43" s="40">
        <f>N38*E43</f>
        <v>0</v>
      </c>
    </row>
    <row r="44" spans="1:14" s="25" customFormat="1" x14ac:dyDescent="0.3">
      <c r="A44" s="61"/>
      <c r="B44" s="61"/>
      <c r="C44" s="75"/>
      <c r="D44" s="36" t="s">
        <v>79</v>
      </c>
      <c r="E44" s="39">
        <v>12</v>
      </c>
      <c r="F44" s="40">
        <f>F39*E44</f>
        <v>9045</v>
      </c>
      <c r="G44" s="40">
        <f>G39*E44</f>
        <v>11055</v>
      </c>
      <c r="H44" s="40">
        <f>H39*E44</f>
        <v>13065</v>
      </c>
      <c r="I44" s="40">
        <f>I39*E44</f>
        <v>15075</v>
      </c>
      <c r="J44" s="40">
        <f>J39*E44</f>
        <v>17085</v>
      </c>
      <c r="K44" s="40">
        <f>K39*E44</f>
        <v>19095</v>
      </c>
      <c r="L44" s="40">
        <f>L39*E44</f>
        <v>21105</v>
      </c>
      <c r="M44" s="40">
        <f>M39*E44</f>
        <v>23115.000000000004</v>
      </c>
      <c r="N44" s="40">
        <f>N39*E44</f>
        <v>25125</v>
      </c>
    </row>
    <row r="45" spans="1:14" s="25" customFormat="1" x14ac:dyDescent="0.3">
      <c r="A45" s="61"/>
      <c r="B45" s="61"/>
      <c r="C45" s="86" t="s">
        <v>90</v>
      </c>
      <c r="D45" s="88" t="s">
        <v>88</v>
      </c>
      <c r="E45" s="89"/>
      <c r="F45" s="93">
        <f>'Dau bai'!$D$11/1000</f>
        <v>9101</v>
      </c>
      <c r="G45" s="40"/>
      <c r="H45" s="92">
        <f>'Dau bai'!$D$11/1000</f>
        <v>9101</v>
      </c>
      <c r="I45" s="40"/>
      <c r="J45" s="40"/>
      <c r="K45" s="40"/>
      <c r="L45" s="40"/>
      <c r="M45" s="40"/>
      <c r="N45" s="40"/>
    </row>
    <row r="46" spans="1:14" s="25" customFormat="1" x14ac:dyDescent="0.3">
      <c r="A46" s="61"/>
      <c r="B46" s="61"/>
      <c r="C46" s="87"/>
      <c r="D46" s="88" t="s">
        <v>89</v>
      </c>
      <c r="E46" s="89"/>
      <c r="F46" s="93">
        <f>'Dau bai'!$E$11/1000</f>
        <v>14500</v>
      </c>
      <c r="G46" s="40"/>
      <c r="H46" s="92">
        <f>'Dau bai'!$E$11/1000</f>
        <v>14500</v>
      </c>
      <c r="I46" s="40"/>
      <c r="J46" s="40"/>
      <c r="K46" s="40"/>
      <c r="L46" s="40"/>
      <c r="M46" s="40"/>
      <c r="N46" s="40"/>
    </row>
    <row r="47" spans="1:14" s="25" customFormat="1" x14ac:dyDescent="0.3">
      <c r="A47" s="61"/>
      <c r="B47" s="61"/>
      <c r="C47" s="95" t="s">
        <v>107</v>
      </c>
      <c r="D47" s="96"/>
      <c r="E47" s="97"/>
      <c r="F47" s="37">
        <v>5500</v>
      </c>
      <c r="G47" s="37">
        <f>F47</f>
        <v>5500</v>
      </c>
      <c r="H47" s="37">
        <f t="shared" ref="H47:N47" si="14">G47</f>
        <v>5500</v>
      </c>
      <c r="I47" s="37">
        <f t="shared" si="14"/>
        <v>5500</v>
      </c>
      <c r="J47" s="37">
        <f t="shared" si="14"/>
        <v>5500</v>
      </c>
      <c r="K47" s="37">
        <f t="shared" si="14"/>
        <v>5500</v>
      </c>
      <c r="L47" s="37">
        <f t="shared" si="14"/>
        <v>5500</v>
      </c>
      <c r="M47" s="37">
        <f t="shared" si="14"/>
        <v>5500</v>
      </c>
      <c r="N47" s="37">
        <f t="shared" si="14"/>
        <v>5500</v>
      </c>
    </row>
    <row r="48" spans="1:14" s="25" customFormat="1" x14ac:dyDescent="0.3">
      <c r="A48" s="61"/>
      <c r="B48" s="61"/>
      <c r="C48" s="75" t="s">
        <v>111</v>
      </c>
      <c r="D48" s="98" t="s">
        <v>109</v>
      </c>
      <c r="E48" s="89"/>
      <c r="F48" s="37">
        <v>500</v>
      </c>
      <c r="G48" s="37">
        <v>500</v>
      </c>
      <c r="H48" s="37">
        <v>500</v>
      </c>
      <c r="I48" s="37">
        <v>500</v>
      </c>
      <c r="J48" s="37">
        <v>500</v>
      </c>
      <c r="K48" s="37">
        <v>500</v>
      </c>
      <c r="L48" s="37">
        <v>500</v>
      </c>
      <c r="M48" s="37">
        <v>500</v>
      </c>
      <c r="N48" s="37">
        <v>500</v>
      </c>
    </row>
    <row r="49" spans="1:14" s="25" customFormat="1" x14ac:dyDescent="0.3">
      <c r="A49" s="61"/>
      <c r="B49" s="61"/>
      <c r="C49" s="75"/>
      <c r="D49" s="98" t="s">
        <v>112</v>
      </c>
      <c r="E49" s="89"/>
      <c r="F49" s="37">
        <v>500</v>
      </c>
      <c r="G49" s="37">
        <v>500</v>
      </c>
      <c r="H49" s="37">
        <v>500</v>
      </c>
      <c r="I49" s="37">
        <v>500</v>
      </c>
      <c r="J49" s="37">
        <v>500</v>
      </c>
      <c r="K49" s="37">
        <v>500</v>
      </c>
      <c r="L49" s="37">
        <v>500</v>
      </c>
      <c r="M49" s="37">
        <v>500</v>
      </c>
      <c r="N49" s="37">
        <v>500</v>
      </c>
    </row>
    <row r="50" spans="1:14" s="25" customFormat="1" x14ac:dyDescent="0.3">
      <c r="A50" s="61"/>
      <c r="B50" s="61"/>
      <c r="C50" s="75"/>
      <c r="D50" s="98" t="s">
        <v>113</v>
      </c>
      <c r="E50" s="89"/>
      <c r="F50" s="37">
        <v>500</v>
      </c>
      <c r="G50" s="37">
        <v>500</v>
      </c>
      <c r="H50" s="37">
        <v>500</v>
      </c>
      <c r="I50" s="37">
        <v>500</v>
      </c>
      <c r="J50" s="37">
        <v>500</v>
      </c>
      <c r="K50" s="37">
        <v>500</v>
      </c>
      <c r="L50" s="37">
        <v>500</v>
      </c>
      <c r="M50" s="37">
        <v>500</v>
      </c>
      <c r="N50" s="37">
        <v>500</v>
      </c>
    </row>
    <row r="51" spans="1:14" s="25" customFormat="1" x14ac:dyDescent="0.3">
      <c r="A51" s="61"/>
      <c r="B51" s="61"/>
      <c r="C51" s="75"/>
      <c r="D51" s="98" t="s">
        <v>114</v>
      </c>
      <c r="E51" s="89"/>
      <c r="F51" s="37">
        <v>500</v>
      </c>
      <c r="G51" s="37">
        <v>500</v>
      </c>
      <c r="H51" s="37">
        <v>500</v>
      </c>
      <c r="I51" s="37">
        <v>500</v>
      </c>
      <c r="J51" s="37">
        <v>500</v>
      </c>
      <c r="K51" s="37">
        <v>500</v>
      </c>
      <c r="L51" s="37">
        <v>500</v>
      </c>
      <c r="M51" s="37">
        <v>500</v>
      </c>
      <c r="N51" s="37">
        <v>500</v>
      </c>
    </row>
    <row r="52" spans="1:14" s="25" customFormat="1" x14ac:dyDescent="0.3">
      <c r="A52" s="61"/>
      <c r="B52" s="61"/>
      <c r="C52" s="75"/>
      <c r="D52" s="98" t="s">
        <v>110</v>
      </c>
      <c r="E52" s="89"/>
      <c r="F52" s="37">
        <v>200</v>
      </c>
      <c r="G52" s="37">
        <v>200</v>
      </c>
      <c r="H52" s="37">
        <v>200</v>
      </c>
      <c r="I52" s="37">
        <v>200</v>
      </c>
      <c r="J52" s="37">
        <v>200</v>
      </c>
      <c r="K52" s="37">
        <v>200</v>
      </c>
      <c r="L52" s="37">
        <v>200</v>
      </c>
      <c r="M52" s="37">
        <v>200</v>
      </c>
      <c r="N52" s="37">
        <v>200</v>
      </c>
    </row>
    <row r="53" spans="1:14" s="25" customFormat="1" x14ac:dyDescent="0.3">
      <c r="A53" s="62"/>
      <c r="B53" s="62"/>
      <c r="C53" s="95" t="s">
        <v>108</v>
      </c>
      <c r="D53" s="96"/>
      <c r="E53" s="97"/>
      <c r="F53" s="40">
        <f>F33-F47-F48-F49-F50-F51-F52</f>
        <v>1300</v>
      </c>
      <c r="G53" s="40">
        <f>G33-G47-G48-G49-G50-G51-G52</f>
        <v>3300</v>
      </c>
      <c r="H53" s="40">
        <f>H33-H47-H48-H49-H50-H51-H52</f>
        <v>5300</v>
      </c>
      <c r="I53" s="40">
        <f>I33-I47-I48-I49-I50-I51-I52</f>
        <v>7300</v>
      </c>
      <c r="J53" s="40">
        <f>J33-J47-J48-J49-J50-J51-J52</f>
        <v>9300</v>
      </c>
      <c r="K53" s="40">
        <f>K33-K47-K48-K49-K50-K51-K52</f>
        <v>11300</v>
      </c>
      <c r="L53" s="40">
        <f>L33-L47-L48-L49-L50-L51-L52</f>
        <v>13300</v>
      </c>
      <c r="M53" s="40">
        <f>M33-M47-M48-M49-M50-M51-M52</f>
        <v>15300</v>
      </c>
      <c r="N53" s="40">
        <f>N33-N47-N48-N49-N50-N51-N52</f>
        <v>17300</v>
      </c>
    </row>
    <row r="54" spans="1:14" s="25" customFormat="1" ht="14.4" customHeight="1" x14ac:dyDescent="0.3">
      <c r="A54" s="60">
        <v>3</v>
      </c>
      <c r="B54" s="60" t="s">
        <v>63</v>
      </c>
      <c r="C54" s="69" t="s">
        <v>50</v>
      </c>
      <c r="D54" s="70"/>
      <c r="E54" s="71"/>
      <c r="F54" s="32">
        <f>'Thang luong P1'!F7</f>
        <v>3111.8644067796608</v>
      </c>
      <c r="G54" s="32">
        <f t="shared" ref="G54:N54" si="15">F54</f>
        <v>3111.8644067796608</v>
      </c>
      <c r="H54" s="32">
        <f t="shared" si="15"/>
        <v>3111.8644067796608</v>
      </c>
      <c r="I54" s="32">
        <f t="shared" si="15"/>
        <v>3111.8644067796608</v>
      </c>
      <c r="J54" s="32">
        <f t="shared" si="15"/>
        <v>3111.8644067796608</v>
      </c>
      <c r="K54" s="32">
        <f t="shared" si="15"/>
        <v>3111.8644067796608</v>
      </c>
      <c r="L54" s="32">
        <f t="shared" si="15"/>
        <v>3111.8644067796608</v>
      </c>
      <c r="M54" s="32">
        <f t="shared" si="15"/>
        <v>3111.8644067796608</v>
      </c>
      <c r="N54" s="32">
        <f t="shared" si="15"/>
        <v>3111.8644067796608</v>
      </c>
    </row>
    <row r="55" spans="1:14" s="25" customFormat="1" ht="28.8" hidden="1" customHeight="1" x14ac:dyDescent="0.3">
      <c r="A55" s="61"/>
      <c r="B55" s="61"/>
      <c r="C55" s="69" t="s">
        <v>52</v>
      </c>
      <c r="D55" s="70"/>
      <c r="E55" s="71"/>
      <c r="F55" s="31" t="s">
        <v>54</v>
      </c>
      <c r="G55" s="31" t="s">
        <v>55</v>
      </c>
      <c r="H55" s="31" t="s">
        <v>56</v>
      </c>
      <c r="I55" s="31" t="s">
        <v>57</v>
      </c>
      <c r="J55" s="31" t="s">
        <v>58</v>
      </c>
      <c r="K55" s="31" t="s">
        <v>59</v>
      </c>
      <c r="L55" s="31" t="s">
        <v>60</v>
      </c>
      <c r="M55" s="31" t="s">
        <v>61</v>
      </c>
      <c r="N55" s="31" t="s">
        <v>62</v>
      </c>
    </row>
    <row r="56" spans="1:14" s="25" customFormat="1" ht="14.4" hidden="1" customHeight="1" x14ac:dyDescent="0.3">
      <c r="A56" s="61"/>
      <c r="B56" s="61"/>
      <c r="C56" s="69" t="s">
        <v>67</v>
      </c>
      <c r="D56" s="70"/>
      <c r="E56" s="71"/>
      <c r="F56" s="32">
        <v>7000</v>
      </c>
      <c r="G56" s="32">
        <v>8500</v>
      </c>
      <c r="H56" s="32">
        <f t="shared" ref="H56:N56" si="16">G56+1500</f>
        <v>10000</v>
      </c>
      <c r="I56" s="32">
        <f t="shared" si="16"/>
        <v>11500</v>
      </c>
      <c r="J56" s="32">
        <f t="shared" si="16"/>
        <v>13000</v>
      </c>
      <c r="K56" s="32">
        <f t="shared" si="16"/>
        <v>14500</v>
      </c>
      <c r="L56" s="32">
        <f t="shared" si="16"/>
        <v>16000</v>
      </c>
      <c r="M56" s="32">
        <f t="shared" si="16"/>
        <v>17500</v>
      </c>
      <c r="N56" s="32">
        <f t="shared" si="16"/>
        <v>19000</v>
      </c>
    </row>
    <row r="57" spans="1:14" s="25" customFormat="1" x14ac:dyDescent="0.3">
      <c r="A57" s="61"/>
      <c r="B57" s="61"/>
      <c r="C57" s="69" t="s">
        <v>51</v>
      </c>
      <c r="D57" s="70"/>
      <c r="E57" s="71"/>
      <c r="F57" s="32">
        <f>F56-F54</f>
        <v>3888.1355932203392</v>
      </c>
      <c r="G57" s="32">
        <f t="shared" ref="G57:N57" si="17">G56-G54</f>
        <v>5388.1355932203387</v>
      </c>
      <c r="H57" s="32">
        <f t="shared" si="17"/>
        <v>6888.1355932203387</v>
      </c>
      <c r="I57" s="32">
        <f t="shared" si="17"/>
        <v>8388.1355932203387</v>
      </c>
      <c r="J57" s="32">
        <f t="shared" si="17"/>
        <v>9888.1355932203387</v>
      </c>
      <c r="K57" s="32">
        <f t="shared" si="17"/>
        <v>11388.135593220339</v>
      </c>
      <c r="L57" s="32">
        <f t="shared" si="17"/>
        <v>12888.135593220339</v>
      </c>
      <c r="M57" s="32">
        <f t="shared" si="17"/>
        <v>14388.135593220339</v>
      </c>
      <c r="N57" s="32">
        <f t="shared" si="17"/>
        <v>15888.135593220339</v>
      </c>
    </row>
    <row r="58" spans="1:14" s="25" customFormat="1" x14ac:dyDescent="0.3">
      <c r="A58" s="61"/>
      <c r="B58" s="61"/>
      <c r="C58" s="82" t="s">
        <v>73</v>
      </c>
      <c r="D58" s="83"/>
      <c r="E58" s="84"/>
      <c r="F58" s="34">
        <f>F57+F54</f>
        <v>7000</v>
      </c>
      <c r="G58" s="34">
        <f t="shared" ref="G58:N58" si="18">G57+G54</f>
        <v>8500</v>
      </c>
      <c r="H58" s="34">
        <f t="shared" si="18"/>
        <v>10000</v>
      </c>
      <c r="I58" s="34">
        <f t="shared" si="18"/>
        <v>11500</v>
      </c>
      <c r="J58" s="34">
        <f t="shared" si="18"/>
        <v>13000</v>
      </c>
      <c r="K58" s="34">
        <f t="shared" si="18"/>
        <v>14500</v>
      </c>
      <c r="L58" s="34">
        <f t="shared" si="18"/>
        <v>16000</v>
      </c>
      <c r="M58" s="34">
        <f t="shared" si="18"/>
        <v>17500</v>
      </c>
      <c r="N58" s="34">
        <f t="shared" si="18"/>
        <v>19000</v>
      </c>
    </row>
    <row r="59" spans="1:14" s="25" customFormat="1" ht="14.4" customHeight="1" x14ac:dyDescent="0.3">
      <c r="A59" s="61"/>
      <c r="B59" s="61"/>
      <c r="C59" s="76" t="s">
        <v>83</v>
      </c>
      <c r="D59" s="39" t="s">
        <v>82</v>
      </c>
      <c r="E59" s="42">
        <v>1</v>
      </c>
      <c r="F59" s="40">
        <f t="shared" ref="F59:N59" si="19">F58*$H$83/$F$83</f>
        <v>1750</v>
      </c>
      <c r="G59" s="40">
        <f t="shared" si="19"/>
        <v>2125</v>
      </c>
      <c r="H59" s="40">
        <f t="shared" si="19"/>
        <v>2500</v>
      </c>
      <c r="I59" s="40">
        <f t="shared" si="19"/>
        <v>2875</v>
      </c>
      <c r="J59" s="40">
        <f t="shared" si="19"/>
        <v>3250</v>
      </c>
      <c r="K59" s="40">
        <f t="shared" si="19"/>
        <v>3625</v>
      </c>
      <c r="L59" s="40">
        <f t="shared" si="19"/>
        <v>4000</v>
      </c>
      <c r="M59" s="40">
        <f t="shared" si="19"/>
        <v>4375</v>
      </c>
      <c r="N59" s="40">
        <f t="shared" si="19"/>
        <v>4750</v>
      </c>
    </row>
    <row r="60" spans="1:14" s="25" customFormat="1" ht="14.4" customHeight="1" x14ac:dyDescent="0.3">
      <c r="A60" s="61"/>
      <c r="B60" s="61"/>
      <c r="C60" s="77"/>
      <c r="D60" s="38" t="s">
        <v>77</v>
      </c>
      <c r="E60" s="43">
        <f>E59-E61-E62-E63-E64</f>
        <v>0.56499999999999995</v>
      </c>
      <c r="F60" s="37">
        <f>E60*F59</f>
        <v>988.74999999999989</v>
      </c>
      <c r="G60" s="37">
        <f>E60*G59</f>
        <v>1200.625</v>
      </c>
      <c r="H60" s="37">
        <f>E60*H59</f>
        <v>1412.4999999999998</v>
      </c>
      <c r="I60" s="37">
        <f>E60*I59</f>
        <v>1624.3749999999998</v>
      </c>
      <c r="J60" s="37">
        <f>E60*J59</f>
        <v>1836.2499999999998</v>
      </c>
      <c r="K60" s="37">
        <f>E60*K59</f>
        <v>2048.125</v>
      </c>
      <c r="L60" s="37">
        <f>E60*L59</f>
        <v>2260</v>
      </c>
      <c r="M60" s="37">
        <f>E60*M59</f>
        <v>2471.8749999999995</v>
      </c>
      <c r="N60" s="37">
        <f>E60*N59</f>
        <v>2683.7499999999995</v>
      </c>
    </row>
    <row r="61" spans="1:14" s="25" customFormat="1" ht="14.4" customHeight="1" x14ac:dyDescent="0.3">
      <c r="A61" s="61"/>
      <c r="B61" s="61"/>
      <c r="C61" s="77"/>
      <c r="D61" s="38" t="s">
        <v>81</v>
      </c>
      <c r="E61" s="43"/>
      <c r="F61" s="37"/>
      <c r="G61" s="37"/>
      <c r="H61" s="37"/>
      <c r="I61" s="37"/>
      <c r="J61" s="37"/>
      <c r="K61" s="37"/>
      <c r="L61" s="37"/>
      <c r="M61" s="37"/>
      <c r="N61" s="37"/>
    </row>
    <row r="62" spans="1:14" s="25" customFormat="1" ht="14.4" customHeight="1" x14ac:dyDescent="0.3">
      <c r="A62" s="61"/>
      <c r="B62" s="61"/>
      <c r="C62" s="77"/>
      <c r="D62" s="38" t="s">
        <v>78</v>
      </c>
      <c r="E62" s="41">
        <v>0.1</v>
      </c>
      <c r="F62" s="37">
        <f>E62*F59</f>
        <v>175</v>
      </c>
      <c r="G62" s="37">
        <f>E62*G59</f>
        <v>212.5</v>
      </c>
      <c r="H62" s="37">
        <f>E62*H59</f>
        <v>250</v>
      </c>
      <c r="I62" s="37">
        <f>E62*I59</f>
        <v>287.5</v>
      </c>
      <c r="J62" s="37">
        <f>E62*J59</f>
        <v>325</v>
      </c>
      <c r="K62" s="37">
        <f>E62*K59</f>
        <v>362.5</v>
      </c>
      <c r="L62" s="37">
        <f>E62*L59</f>
        <v>400</v>
      </c>
      <c r="M62" s="37">
        <f>E62*M59</f>
        <v>437.5</v>
      </c>
      <c r="N62" s="37">
        <f>E62*N59</f>
        <v>475</v>
      </c>
    </row>
    <row r="63" spans="1:14" s="25" customFormat="1" ht="14.4" customHeight="1" x14ac:dyDescent="0.3">
      <c r="A63" s="61"/>
      <c r="B63" s="61"/>
      <c r="C63" s="77"/>
      <c r="D63" s="38" t="s">
        <v>80</v>
      </c>
      <c r="E63" s="41">
        <v>0</v>
      </c>
      <c r="F63" s="37">
        <f>E63*F59</f>
        <v>0</v>
      </c>
      <c r="G63" s="37">
        <f>E63*G59</f>
        <v>0</v>
      </c>
      <c r="H63" s="37">
        <f>E63*H59</f>
        <v>0</v>
      </c>
      <c r="I63" s="37">
        <f>E63*I59</f>
        <v>0</v>
      </c>
      <c r="J63" s="37">
        <f>E63*J59</f>
        <v>0</v>
      </c>
      <c r="K63" s="37">
        <f>E63*K59</f>
        <v>0</v>
      </c>
      <c r="L63" s="37">
        <f>E63*L59</f>
        <v>0</v>
      </c>
      <c r="M63" s="37">
        <f>E63*M59</f>
        <v>0</v>
      </c>
      <c r="N63" s="37">
        <f>E63*N59</f>
        <v>0</v>
      </c>
    </row>
    <row r="64" spans="1:14" s="25" customFormat="1" ht="14.4" customHeight="1" x14ac:dyDescent="0.3">
      <c r="A64" s="61"/>
      <c r="B64" s="61"/>
      <c r="C64" s="78"/>
      <c r="D64" s="36" t="s">
        <v>79</v>
      </c>
      <c r="E64" s="41">
        <v>0.33500000000000002</v>
      </c>
      <c r="F64" s="37">
        <f>E64*F59</f>
        <v>586.25</v>
      </c>
      <c r="G64" s="37">
        <f>E64*G59</f>
        <v>711.875</v>
      </c>
      <c r="H64" s="37">
        <f>E64*H59</f>
        <v>837.5</v>
      </c>
      <c r="I64" s="37">
        <f>E64*I59</f>
        <v>963.12500000000011</v>
      </c>
      <c r="J64" s="37">
        <f>E64*J59</f>
        <v>1088.75</v>
      </c>
      <c r="K64" s="37">
        <f>E64*K59</f>
        <v>1214.375</v>
      </c>
      <c r="L64" s="37">
        <f>E64*L59</f>
        <v>1340</v>
      </c>
      <c r="M64" s="37">
        <f>E64*M59</f>
        <v>1465.625</v>
      </c>
      <c r="N64" s="37">
        <f>E64*N59</f>
        <v>1591.25</v>
      </c>
    </row>
    <row r="65" spans="1:14" s="25" customFormat="1" x14ac:dyDescent="0.3">
      <c r="A65" s="61"/>
      <c r="B65" s="61"/>
      <c r="C65" s="72" t="s">
        <v>84</v>
      </c>
      <c r="D65" s="73"/>
      <c r="E65" s="74"/>
      <c r="F65" s="35">
        <f>F58+F59</f>
        <v>8750</v>
      </c>
      <c r="G65" s="35">
        <f t="shared" ref="G65:N65" si="20">G58+G59</f>
        <v>10625</v>
      </c>
      <c r="H65" s="35">
        <f t="shared" si="20"/>
        <v>12500</v>
      </c>
      <c r="I65" s="35">
        <f t="shared" si="20"/>
        <v>14375</v>
      </c>
      <c r="J65" s="35">
        <f t="shared" si="20"/>
        <v>16250</v>
      </c>
      <c r="K65" s="35">
        <f t="shared" si="20"/>
        <v>18125</v>
      </c>
      <c r="L65" s="35">
        <f t="shared" si="20"/>
        <v>20000</v>
      </c>
      <c r="M65" s="35">
        <f t="shared" si="20"/>
        <v>21875</v>
      </c>
      <c r="N65" s="35">
        <f t="shared" si="20"/>
        <v>23750</v>
      </c>
    </row>
    <row r="66" spans="1:14" s="25" customFormat="1" x14ac:dyDescent="0.3">
      <c r="A66" s="61"/>
      <c r="B66" s="61"/>
      <c r="C66" s="72" t="s">
        <v>85</v>
      </c>
      <c r="D66" s="73"/>
      <c r="E66" s="74"/>
      <c r="F66" s="35">
        <f>F58+F60+F61</f>
        <v>7988.75</v>
      </c>
      <c r="G66" s="35">
        <f t="shared" ref="G66:N66" si="21">G58+G60+G61</f>
        <v>9700.625</v>
      </c>
      <c r="H66" s="35">
        <f t="shared" si="21"/>
        <v>11412.5</v>
      </c>
      <c r="I66" s="35">
        <f t="shared" si="21"/>
        <v>13124.375</v>
      </c>
      <c r="J66" s="35">
        <f t="shared" si="21"/>
        <v>14836.25</v>
      </c>
      <c r="K66" s="35">
        <f t="shared" si="21"/>
        <v>16548.125</v>
      </c>
      <c r="L66" s="35">
        <f t="shared" si="21"/>
        <v>18260</v>
      </c>
      <c r="M66" s="35">
        <f t="shared" si="21"/>
        <v>19971.875</v>
      </c>
      <c r="N66" s="35">
        <f t="shared" si="21"/>
        <v>21683.75</v>
      </c>
    </row>
    <row r="67" spans="1:14" s="25" customFormat="1" x14ac:dyDescent="0.3">
      <c r="A67" s="61"/>
      <c r="B67" s="61"/>
      <c r="C67" s="75" t="s">
        <v>86</v>
      </c>
      <c r="D67" s="38" t="s">
        <v>78</v>
      </c>
      <c r="E67" s="39">
        <v>3</v>
      </c>
      <c r="F67" s="40">
        <f>F62*E67</f>
        <v>525</v>
      </c>
      <c r="G67" s="40">
        <f>G62*E67</f>
        <v>637.5</v>
      </c>
      <c r="H67" s="40">
        <f>H62*E67</f>
        <v>750</v>
      </c>
      <c r="I67" s="40">
        <f>I62*E67</f>
        <v>862.5</v>
      </c>
      <c r="J67" s="40">
        <f>J62*E67</f>
        <v>975</v>
      </c>
      <c r="K67" s="40">
        <f>K62*E67</f>
        <v>1087.5</v>
      </c>
      <c r="L67" s="40">
        <f>L62*E67</f>
        <v>1200</v>
      </c>
      <c r="M67" s="40">
        <f>M62*E67</f>
        <v>1312.5</v>
      </c>
      <c r="N67" s="40">
        <f>N62*E67</f>
        <v>1425</v>
      </c>
    </row>
    <row r="68" spans="1:14" s="25" customFormat="1" x14ac:dyDescent="0.3">
      <c r="A68" s="61"/>
      <c r="B68" s="61"/>
      <c r="C68" s="75"/>
      <c r="D68" s="38" t="s">
        <v>80</v>
      </c>
      <c r="E68" s="39">
        <v>6</v>
      </c>
      <c r="F68" s="40">
        <f>F63*E68</f>
        <v>0</v>
      </c>
      <c r="G68" s="40">
        <f>G63*E68</f>
        <v>0</v>
      </c>
      <c r="H68" s="40">
        <f>H63*E68</f>
        <v>0</v>
      </c>
      <c r="I68" s="40">
        <f>I63*E68</f>
        <v>0</v>
      </c>
      <c r="J68" s="40">
        <f>J63*E68</f>
        <v>0</v>
      </c>
      <c r="K68" s="40">
        <f>K63*E68</f>
        <v>0</v>
      </c>
      <c r="L68" s="40">
        <f>L63*E68</f>
        <v>0</v>
      </c>
      <c r="M68" s="40">
        <f>M63*E68</f>
        <v>0</v>
      </c>
      <c r="N68" s="40">
        <f>N63*E68</f>
        <v>0</v>
      </c>
    </row>
    <row r="69" spans="1:14" s="25" customFormat="1" x14ac:dyDescent="0.3">
      <c r="A69" s="61"/>
      <c r="B69" s="61"/>
      <c r="C69" s="75"/>
      <c r="D69" s="36" t="s">
        <v>79</v>
      </c>
      <c r="E69" s="39">
        <v>12</v>
      </c>
      <c r="F69" s="40">
        <f>F64*E69</f>
        <v>7035</v>
      </c>
      <c r="G69" s="40">
        <f>G64*E69</f>
        <v>8542.5</v>
      </c>
      <c r="H69" s="40">
        <f>H64*E69</f>
        <v>10050</v>
      </c>
      <c r="I69" s="40">
        <f>I64*E69</f>
        <v>11557.500000000002</v>
      </c>
      <c r="J69" s="40">
        <f>J64*E69</f>
        <v>13065</v>
      </c>
      <c r="K69" s="40">
        <f>K64*E69</f>
        <v>14572.5</v>
      </c>
      <c r="L69" s="40">
        <f>L64*E69</f>
        <v>16080</v>
      </c>
      <c r="M69" s="40">
        <f>M64*E69</f>
        <v>17587.5</v>
      </c>
      <c r="N69" s="40">
        <f>N64*E69</f>
        <v>19095</v>
      </c>
    </row>
    <row r="70" spans="1:14" s="25" customFormat="1" x14ac:dyDescent="0.3">
      <c r="A70" s="61"/>
      <c r="B70" s="61"/>
      <c r="C70" s="86" t="s">
        <v>97</v>
      </c>
      <c r="D70" s="88" t="s">
        <v>88</v>
      </c>
      <c r="E70" s="89"/>
      <c r="F70" s="94">
        <f>'Dau bai'!$D$12/1000</f>
        <v>5787</v>
      </c>
      <c r="G70" s="93">
        <f>'Dau bai'!$D$12/1000</f>
        <v>5787</v>
      </c>
      <c r="H70" s="45"/>
      <c r="I70" s="45"/>
      <c r="J70" s="45"/>
      <c r="K70" s="45"/>
      <c r="L70" s="45"/>
      <c r="M70" s="45"/>
      <c r="N70" s="46"/>
    </row>
    <row r="71" spans="1:14" s="25" customFormat="1" x14ac:dyDescent="0.3">
      <c r="A71" s="61"/>
      <c r="B71" s="61"/>
      <c r="C71" s="87"/>
      <c r="D71" s="88" t="s">
        <v>89</v>
      </c>
      <c r="E71" s="89"/>
      <c r="F71" s="94">
        <f>'Dau bai'!$E$12/1000</f>
        <v>7300</v>
      </c>
      <c r="G71" s="93">
        <f>'Dau bai'!$E$12/1000</f>
        <v>7300</v>
      </c>
      <c r="H71" s="45"/>
      <c r="I71" s="45"/>
      <c r="J71" s="45"/>
      <c r="K71" s="45"/>
      <c r="L71" s="45"/>
      <c r="M71" s="45"/>
      <c r="N71" s="46"/>
    </row>
    <row r="72" spans="1:14" s="25" customFormat="1" x14ac:dyDescent="0.3">
      <c r="A72" s="61"/>
      <c r="B72" s="61"/>
      <c r="C72" s="95" t="s">
        <v>107</v>
      </c>
      <c r="D72" s="96"/>
      <c r="E72" s="97"/>
      <c r="F72" s="37">
        <v>5000</v>
      </c>
      <c r="G72" s="37">
        <f>F72</f>
        <v>5000</v>
      </c>
      <c r="H72" s="37">
        <f t="shared" ref="H72:N72" si="22">G72</f>
        <v>5000</v>
      </c>
      <c r="I72" s="37">
        <f t="shared" si="22"/>
        <v>5000</v>
      </c>
      <c r="J72" s="37">
        <f t="shared" si="22"/>
        <v>5000</v>
      </c>
      <c r="K72" s="37">
        <f t="shared" si="22"/>
        <v>5000</v>
      </c>
      <c r="L72" s="37">
        <f t="shared" si="22"/>
        <v>5000</v>
      </c>
      <c r="M72" s="37">
        <f t="shared" si="22"/>
        <v>5000</v>
      </c>
      <c r="N72" s="37">
        <f t="shared" si="22"/>
        <v>5000</v>
      </c>
    </row>
    <row r="73" spans="1:14" s="25" customFormat="1" x14ac:dyDescent="0.3">
      <c r="A73" s="61"/>
      <c r="B73" s="61"/>
      <c r="C73" s="75" t="s">
        <v>111</v>
      </c>
      <c r="D73" s="98" t="s">
        <v>109</v>
      </c>
      <c r="E73" s="89"/>
      <c r="F73" s="37">
        <v>500</v>
      </c>
      <c r="G73" s="37">
        <v>500</v>
      </c>
      <c r="H73" s="37">
        <v>500</v>
      </c>
      <c r="I73" s="37">
        <v>500</v>
      </c>
      <c r="J73" s="37">
        <v>500</v>
      </c>
      <c r="K73" s="37">
        <v>500</v>
      </c>
      <c r="L73" s="37">
        <v>500</v>
      </c>
      <c r="M73" s="37">
        <v>500</v>
      </c>
      <c r="N73" s="37">
        <v>500</v>
      </c>
    </row>
    <row r="74" spans="1:14" s="25" customFormat="1" x14ac:dyDescent="0.3">
      <c r="A74" s="61"/>
      <c r="B74" s="61"/>
      <c r="C74" s="75"/>
      <c r="D74" s="98" t="s">
        <v>112</v>
      </c>
      <c r="E74" s="89"/>
      <c r="F74" s="37">
        <v>500</v>
      </c>
      <c r="G74" s="37">
        <v>500</v>
      </c>
      <c r="H74" s="37">
        <v>500</v>
      </c>
      <c r="I74" s="37">
        <v>500</v>
      </c>
      <c r="J74" s="37">
        <v>500</v>
      </c>
      <c r="K74" s="37">
        <v>500</v>
      </c>
      <c r="L74" s="37">
        <v>500</v>
      </c>
      <c r="M74" s="37">
        <v>500</v>
      </c>
      <c r="N74" s="37">
        <v>500</v>
      </c>
    </row>
    <row r="75" spans="1:14" s="25" customFormat="1" x14ac:dyDescent="0.3">
      <c r="A75" s="61"/>
      <c r="B75" s="61"/>
      <c r="C75" s="75"/>
      <c r="D75" s="98" t="s">
        <v>113</v>
      </c>
      <c r="E75" s="89"/>
      <c r="F75" s="37">
        <v>500</v>
      </c>
      <c r="G75" s="37">
        <v>500</v>
      </c>
      <c r="H75" s="37">
        <v>500</v>
      </c>
      <c r="I75" s="37">
        <v>500</v>
      </c>
      <c r="J75" s="37">
        <v>500</v>
      </c>
      <c r="K75" s="37">
        <v>500</v>
      </c>
      <c r="L75" s="37">
        <v>500</v>
      </c>
      <c r="M75" s="37">
        <v>500</v>
      </c>
      <c r="N75" s="37">
        <v>500</v>
      </c>
    </row>
    <row r="76" spans="1:14" s="25" customFormat="1" x14ac:dyDescent="0.3">
      <c r="A76" s="61"/>
      <c r="B76" s="61"/>
      <c r="C76" s="75"/>
      <c r="D76" s="98" t="s">
        <v>114</v>
      </c>
      <c r="E76" s="89"/>
      <c r="F76" s="37">
        <v>500</v>
      </c>
      <c r="G76" s="37">
        <v>500</v>
      </c>
      <c r="H76" s="37">
        <v>500</v>
      </c>
      <c r="I76" s="37">
        <v>500</v>
      </c>
      <c r="J76" s="37">
        <v>500</v>
      </c>
      <c r="K76" s="37">
        <v>500</v>
      </c>
      <c r="L76" s="37">
        <v>500</v>
      </c>
      <c r="M76" s="37">
        <v>500</v>
      </c>
      <c r="N76" s="37">
        <v>500</v>
      </c>
    </row>
    <row r="77" spans="1:14" s="25" customFormat="1" x14ac:dyDescent="0.3">
      <c r="A77" s="61"/>
      <c r="B77" s="61"/>
      <c r="C77" s="75"/>
      <c r="D77" s="98" t="s">
        <v>110</v>
      </c>
      <c r="E77" s="89"/>
      <c r="F77" s="37"/>
      <c r="G77" s="37">
        <v>200</v>
      </c>
      <c r="H77" s="37">
        <v>200</v>
      </c>
      <c r="I77" s="37">
        <v>200</v>
      </c>
      <c r="J77" s="37">
        <v>200</v>
      </c>
      <c r="K77" s="37">
        <v>200</v>
      </c>
      <c r="L77" s="37">
        <v>200</v>
      </c>
      <c r="M77" s="37">
        <v>200</v>
      </c>
      <c r="N77" s="37">
        <v>200</v>
      </c>
    </row>
    <row r="78" spans="1:14" s="25" customFormat="1" x14ac:dyDescent="0.3">
      <c r="A78" s="61"/>
      <c r="B78" s="62"/>
      <c r="C78" s="95" t="s">
        <v>108</v>
      </c>
      <c r="D78" s="96"/>
      <c r="E78" s="97"/>
      <c r="F78" s="40">
        <f>F58-F72-F73-F74-F75-F76-F77</f>
        <v>0</v>
      </c>
      <c r="G78" s="40">
        <f>G58-G72-G73-G74-G75-G76-G77</f>
        <v>1300</v>
      </c>
      <c r="H78" s="40">
        <f>H58-H72-H73-H74-H75-H76-H77</f>
        <v>2800</v>
      </c>
      <c r="I78" s="40">
        <f>I58-I72-I73-I74-I75-I76-I77</f>
        <v>4300</v>
      </c>
      <c r="J78" s="40">
        <f>J58-J72-J73-J74-J75-J76-J77</f>
        <v>5800</v>
      </c>
      <c r="K78" s="40">
        <f>K58-K72-K73-K74-K75-K76-K77</f>
        <v>7300</v>
      </c>
      <c r="L78" s="40">
        <f>L58-L72-L73-L74-L75-L76-L77</f>
        <v>8800</v>
      </c>
      <c r="M78" s="40">
        <f>M58-M72-M73-M74-M75-M76-M77</f>
        <v>10300</v>
      </c>
      <c r="N78" s="40">
        <f>N58-N72-N73-N74-N75-N76-N77</f>
        <v>11800</v>
      </c>
    </row>
    <row r="79" spans="1:14" s="25" customFormat="1" x14ac:dyDescent="0.3">
      <c r="A79" s="28"/>
      <c r="B79" s="69" t="s">
        <v>99</v>
      </c>
      <c r="C79" s="70"/>
      <c r="D79" s="70"/>
      <c r="E79" s="71"/>
      <c r="F79" s="57" t="s">
        <v>100</v>
      </c>
      <c r="G79" s="59"/>
      <c r="H79" s="59"/>
      <c r="I79" s="59"/>
      <c r="J79" s="59"/>
      <c r="K79" s="59"/>
      <c r="L79" s="59"/>
      <c r="M79" s="59"/>
      <c r="N79" s="58"/>
    </row>
    <row r="80" spans="1:14" s="25" customFormat="1" x14ac:dyDescent="0.3">
      <c r="A80" s="27"/>
      <c r="B80" s="69" t="s">
        <v>69</v>
      </c>
      <c r="C80" s="70"/>
      <c r="D80" s="70"/>
      <c r="E80" s="71"/>
      <c r="F80" s="57" t="s">
        <v>70</v>
      </c>
      <c r="G80" s="59"/>
      <c r="H80" s="59"/>
      <c r="I80" s="59"/>
      <c r="J80" s="59"/>
      <c r="K80" s="59"/>
      <c r="L80" s="59"/>
      <c r="M80" s="59"/>
      <c r="N80" s="58"/>
    </row>
    <row r="81" spans="1:14" s="25" customFormat="1" x14ac:dyDescent="0.3">
      <c r="A81" s="30"/>
      <c r="B81" s="69" t="s">
        <v>53</v>
      </c>
      <c r="C81" s="70"/>
      <c r="D81" s="70"/>
      <c r="E81" s="71"/>
      <c r="F81" s="64" t="s">
        <v>68</v>
      </c>
      <c r="G81" s="65"/>
      <c r="H81" s="65"/>
      <c r="I81" s="65"/>
      <c r="J81" s="65"/>
      <c r="K81" s="65"/>
      <c r="L81" s="65"/>
      <c r="M81" s="65"/>
      <c r="N81" s="66"/>
    </row>
    <row r="82" spans="1:14" s="25" customFormat="1" x14ac:dyDescent="0.3">
      <c r="A82" s="27"/>
      <c r="B82" s="69" t="s">
        <v>71</v>
      </c>
      <c r="C82" s="70"/>
      <c r="D82" s="70"/>
      <c r="E82" s="71"/>
      <c r="F82" s="57" t="s">
        <v>72</v>
      </c>
      <c r="G82" s="59"/>
      <c r="H82" s="59"/>
      <c r="I82" s="59"/>
      <c r="J82" s="59"/>
      <c r="K82" s="59"/>
      <c r="L82" s="59"/>
      <c r="M82" s="59"/>
      <c r="N82" s="58"/>
    </row>
    <row r="83" spans="1:14" x14ac:dyDescent="0.3">
      <c r="A83" s="27"/>
      <c r="B83" s="69" t="s">
        <v>75</v>
      </c>
      <c r="C83" s="70"/>
      <c r="D83" s="70"/>
      <c r="E83" s="71"/>
      <c r="F83">
        <v>80</v>
      </c>
      <c r="G83" s="2" t="s">
        <v>76</v>
      </c>
      <c r="H83">
        <v>20</v>
      </c>
    </row>
    <row r="84" spans="1:14" ht="32.4" customHeight="1" x14ac:dyDescent="0.3">
      <c r="A84" s="27"/>
      <c r="B84" s="69" t="s">
        <v>101</v>
      </c>
      <c r="C84" s="70"/>
      <c r="D84" s="70"/>
      <c r="E84" s="71"/>
      <c r="F84" s="57" t="s">
        <v>104</v>
      </c>
      <c r="G84" s="59"/>
      <c r="H84" s="59"/>
      <c r="I84" s="59"/>
      <c r="J84" s="59"/>
      <c r="K84" s="59"/>
      <c r="L84" s="59"/>
      <c r="M84" s="59"/>
      <c r="N84" s="58"/>
    </row>
    <row r="85" spans="1:14" x14ac:dyDescent="0.3">
      <c r="A85" s="27"/>
      <c r="B85" s="69" t="s">
        <v>102</v>
      </c>
      <c r="C85" s="70"/>
      <c r="D85" s="70"/>
      <c r="E85" s="71"/>
      <c r="F85" s="57" t="s">
        <v>103</v>
      </c>
      <c r="G85" s="59"/>
      <c r="H85" s="59"/>
      <c r="I85" s="59"/>
      <c r="J85" s="59"/>
      <c r="K85" s="59"/>
      <c r="L85" s="59"/>
      <c r="M85" s="59"/>
      <c r="N85" s="58"/>
    </row>
    <row r="86" spans="1:14" x14ac:dyDescent="0.3">
      <c r="A86" s="27"/>
      <c r="B86" s="69" t="s">
        <v>106</v>
      </c>
      <c r="C86" s="70"/>
      <c r="D86" s="70"/>
      <c r="E86" s="71"/>
      <c r="F86" s="57" t="s">
        <v>105</v>
      </c>
      <c r="G86" s="59"/>
      <c r="H86" s="59"/>
      <c r="I86" s="59"/>
      <c r="J86" s="59"/>
      <c r="K86" s="59"/>
      <c r="L86" s="59"/>
      <c r="M86" s="59"/>
      <c r="N86" s="58"/>
    </row>
    <row r="87" spans="1:14" ht="14.4" customHeight="1" x14ac:dyDescent="0.3">
      <c r="A87" s="27"/>
      <c r="B87" s="69" t="s">
        <v>91</v>
      </c>
      <c r="C87" s="70"/>
      <c r="D87" s="70"/>
      <c r="E87" s="71"/>
      <c r="F87" s="57" t="s">
        <v>94</v>
      </c>
      <c r="G87" s="59"/>
      <c r="H87" s="59"/>
      <c r="I87" s="59"/>
      <c r="J87" s="59"/>
      <c r="K87" s="59"/>
      <c r="L87" s="59"/>
      <c r="M87" s="59"/>
      <c r="N87" s="58"/>
    </row>
    <row r="88" spans="1:14" ht="14.4" customHeight="1" x14ac:dyDescent="0.3">
      <c r="A88" s="27"/>
      <c r="B88" s="69" t="s">
        <v>92</v>
      </c>
      <c r="C88" s="70"/>
      <c r="D88" s="70"/>
      <c r="E88" s="71"/>
      <c r="F88" s="57" t="s">
        <v>95</v>
      </c>
      <c r="G88" s="59"/>
      <c r="H88" s="59"/>
      <c r="I88" s="59"/>
      <c r="J88" s="59"/>
      <c r="K88" s="59"/>
      <c r="L88" s="59"/>
      <c r="M88" s="59"/>
      <c r="N88" s="58"/>
    </row>
    <row r="89" spans="1:14" x14ac:dyDescent="0.3">
      <c r="A89" s="27"/>
      <c r="B89" s="69" t="s">
        <v>93</v>
      </c>
      <c r="C89" s="70"/>
      <c r="D89" s="70"/>
      <c r="E89" s="71"/>
      <c r="F89" s="57" t="s">
        <v>96</v>
      </c>
      <c r="G89" s="59"/>
      <c r="H89" s="59"/>
      <c r="I89" s="59"/>
      <c r="J89" s="59"/>
      <c r="K89" s="59"/>
      <c r="L89" s="59"/>
      <c r="M89" s="59"/>
      <c r="N89" s="58"/>
    </row>
    <row r="90" spans="1:14" ht="14.4" customHeight="1" x14ac:dyDescent="0.3"/>
  </sheetData>
  <mergeCells count="89">
    <mergeCell ref="C78:E78"/>
    <mergeCell ref="A54:A78"/>
    <mergeCell ref="B54:B78"/>
    <mergeCell ref="B29:B53"/>
    <mergeCell ref="A29:A53"/>
    <mergeCell ref="C53:E53"/>
    <mergeCell ref="C72:E72"/>
    <mergeCell ref="C73:C77"/>
    <mergeCell ref="D73:E73"/>
    <mergeCell ref="D74:E74"/>
    <mergeCell ref="D75:E75"/>
    <mergeCell ref="D76:E76"/>
    <mergeCell ref="D77:E77"/>
    <mergeCell ref="D25:E25"/>
    <mergeCell ref="D24:E24"/>
    <mergeCell ref="C47:E47"/>
    <mergeCell ref="C48:C52"/>
    <mergeCell ref="D48:E48"/>
    <mergeCell ref="D49:E49"/>
    <mergeCell ref="D50:E50"/>
    <mergeCell ref="D51:E51"/>
    <mergeCell ref="D52:E52"/>
    <mergeCell ref="B89:E89"/>
    <mergeCell ref="F89:N89"/>
    <mergeCell ref="C22:E22"/>
    <mergeCell ref="C28:E28"/>
    <mergeCell ref="B4:B28"/>
    <mergeCell ref="A4:A28"/>
    <mergeCell ref="D23:E23"/>
    <mergeCell ref="D27:E27"/>
    <mergeCell ref="C23:C27"/>
    <mergeCell ref="D26:E26"/>
    <mergeCell ref="B86:E86"/>
    <mergeCell ref="F86:N86"/>
    <mergeCell ref="B87:E87"/>
    <mergeCell ref="F87:N87"/>
    <mergeCell ref="B88:E88"/>
    <mergeCell ref="F88:N88"/>
    <mergeCell ref="B82:E82"/>
    <mergeCell ref="F82:N82"/>
    <mergeCell ref="B83:E83"/>
    <mergeCell ref="B84:E84"/>
    <mergeCell ref="F84:N84"/>
    <mergeCell ref="B85:E85"/>
    <mergeCell ref="F85:N85"/>
    <mergeCell ref="B79:E79"/>
    <mergeCell ref="F79:N79"/>
    <mergeCell ref="B80:E80"/>
    <mergeCell ref="F80:N80"/>
    <mergeCell ref="B81:E81"/>
    <mergeCell ref="F81:N81"/>
    <mergeCell ref="C58:E58"/>
    <mergeCell ref="C59:C64"/>
    <mergeCell ref="C65:E65"/>
    <mergeCell ref="C66:E66"/>
    <mergeCell ref="C67:C69"/>
    <mergeCell ref="C70:C71"/>
    <mergeCell ref="D70:E70"/>
    <mergeCell ref="D71:E71"/>
    <mergeCell ref="C42:C44"/>
    <mergeCell ref="C45:C46"/>
    <mergeCell ref="D45:E45"/>
    <mergeCell ref="D46:E46"/>
    <mergeCell ref="C54:E54"/>
    <mergeCell ref="C55:E55"/>
    <mergeCell ref="C56:E56"/>
    <mergeCell ref="C57:E57"/>
    <mergeCell ref="C29:E29"/>
    <mergeCell ref="C30:E30"/>
    <mergeCell ref="C31:E31"/>
    <mergeCell ref="C32:E32"/>
    <mergeCell ref="C33:E33"/>
    <mergeCell ref="C34:C39"/>
    <mergeCell ref="C40:E40"/>
    <mergeCell ref="C41:E41"/>
    <mergeCell ref="C15:E15"/>
    <mergeCell ref="C16:E16"/>
    <mergeCell ref="C17:C19"/>
    <mergeCell ref="C20:C21"/>
    <mergeCell ref="D20:E20"/>
    <mergeCell ref="D21:E21"/>
    <mergeCell ref="A1:N1"/>
    <mergeCell ref="C3:E3"/>
    <mergeCell ref="C4:E4"/>
    <mergeCell ref="C5:E5"/>
    <mergeCell ref="C6:E6"/>
    <mergeCell ref="C7:E7"/>
    <mergeCell ref="C8:E8"/>
    <mergeCell ref="C9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Dau bai</vt:lpstr>
      <vt:lpstr>Huong dan</vt:lpstr>
      <vt:lpstr>Xep hang vi tri</vt:lpstr>
      <vt:lpstr>Thang luong P1</vt:lpstr>
      <vt:lpstr>Tinh P2</vt:lpstr>
      <vt:lpstr>Tinh P3</vt:lpstr>
      <vt:lpstr>Dieu chinh 3P</vt:lpstr>
      <vt:lpstr>3P toi uu theo luat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2023-07-26T04:37:27Z</dcterms:created>
  <dcterms:modified xsi:type="dcterms:W3CDTF">2023-07-27T05:04:45Z</dcterms:modified>
</cp:coreProperties>
</file>