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5360" windowHeight="7125" tabRatio="926" activeTab="4"/>
  </bookViews>
  <sheets>
    <sheet name="Gioi thieu" sheetId="66" r:id="rId1"/>
    <sheet name="Outline" sheetId="67" r:id="rId2"/>
    <sheet name="He thong QTNS" sheetId="68" r:id="rId3"/>
    <sheet name="3p" sheetId="69" r:id="rId4"/>
    <sheet name="CS P1 co dinh" sheetId="60" r:id="rId5"/>
    <sheet name="pan1 P1 co dinh theo vi tri" sheetId="63" r:id="rId6"/>
    <sheet name="Ket Qua 3P - Thang luong" sheetId="70" r:id="rId7"/>
    <sheet name="Tinh thu chinh sach" sheetId="65" r:id="rId8"/>
    <sheet name="MTCV TP Depot" sheetId="79" r:id="rId9"/>
    <sheet name="MTCV Chung tu" sheetId="80" r:id="rId10"/>
    <sheet name="KPI Tp Depot final" sheetId="75" r:id="rId11"/>
    <sheet name="KPI chung tu final tha noi" sheetId="76" r:id="rId12"/>
    <sheet name="KNL TP Depot final" sheetId="77" r:id="rId13"/>
    <sheet name="KNL NV final" sheetId="78" r:id="rId14"/>
  </sheets>
  <externalReferences>
    <externalReference r:id="rId15"/>
    <externalReference r:id="rId16"/>
    <externalReference r:id="rId17"/>
    <externalReference r:id="rId18"/>
    <externalReference r:id="rId19"/>
    <externalReference r:id="rId20"/>
  </externalReferences>
  <definedNames>
    <definedName name="_Fill" localSheetId="13" hidden="1">#REF!</definedName>
    <definedName name="_Fill" localSheetId="12" hidden="1">#REF!</definedName>
    <definedName name="_Fill" localSheetId="11" hidden="1">#REF!</definedName>
    <definedName name="_Fill" localSheetId="10" hidden="1">#REF!</definedName>
    <definedName name="_Fill" localSheetId="7" hidden="1">#REF!</definedName>
    <definedName name="_Fill" hidden="1">#REF!</definedName>
    <definedName name="_xlnm._FilterDatabase" localSheetId="13" hidden="1">'KNL NV final'!$A$5:$W$19</definedName>
    <definedName name="_xlnm._FilterDatabase" localSheetId="12" hidden="1">'KNL TP Depot final'!$A$5:$AC$18</definedName>
    <definedName name="_xlnm._FilterDatabase" localSheetId="11" hidden="1">'KPI chung tu final tha noi'!$A$5:$AQ$15</definedName>
    <definedName name="_xlnm._FilterDatabase" localSheetId="10" hidden="1">'KPI Tp Depot final'!$A$5:$Y$14</definedName>
    <definedName name="vertex42_copyright" hidden="1">"© 2018 Vertex42 LLC"</definedName>
    <definedName name="vertex42_id" hidden="1">"work-schedule-with-icons.xlsx"</definedName>
    <definedName name="vertex42_title" hidden="1">"Work Schedule with Icons"</definedName>
  </definedNames>
  <calcPr calcId="144525"/>
</workbook>
</file>

<file path=xl/calcChain.xml><?xml version="1.0" encoding="utf-8"?>
<calcChain xmlns="http://schemas.openxmlformats.org/spreadsheetml/2006/main">
  <c r="B38" i="80" l="1"/>
  <c r="B35" i="80"/>
  <c r="B32" i="80"/>
  <c r="B18" i="80"/>
  <c r="G5" i="80"/>
  <c r="C5" i="80"/>
  <c r="B44" i="79"/>
  <c r="B43" i="79"/>
  <c r="B42" i="79"/>
  <c r="B41" i="79"/>
  <c r="B40" i="79"/>
  <c r="B26" i="79"/>
  <c r="B25" i="79"/>
  <c r="B24" i="79"/>
  <c r="B23" i="79"/>
  <c r="B22" i="79"/>
  <c r="B15" i="79"/>
  <c r="G5" i="79"/>
  <c r="C5" i="79"/>
  <c r="F19" i="78" l="1"/>
  <c r="S18" i="78"/>
  <c r="O18" i="78"/>
  <c r="P18" i="78" s="1"/>
  <c r="H18" i="78"/>
  <c r="S17" i="78"/>
  <c r="O17" i="78"/>
  <c r="P17" i="78" s="1"/>
  <c r="H17" i="78"/>
  <c r="P16" i="78"/>
  <c r="O16" i="78"/>
  <c r="H16" i="78"/>
  <c r="S15" i="78"/>
  <c r="P15" i="78"/>
  <c r="P19" i="78" s="1"/>
  <c r="O15" i="78"/>
  <c r="H15" i="78"/>
  <c r="E15" i="78"/>
  <c r="S14" i="78"/>
  <c r="H14" i="78"/>
  <c r="E14" i="78"/>
  <c r="S13" i="78"/>
  <c r="H13" i="78"/>
  <c r="S12" i="78"/>
  <c r="H12" i="78"/>
  <c r="S11" i="78"/>
  <c r="H11" i="78"/>
  <c r="S10" i="78"/>
  <c r="H10" i="78"/>
  <c r="S9" i="78"/>
  <c r="H9" i="78"/>
  <c r="E9" i="78"/>
  <c r="S8" i="78"/>
  <c r="H8" i="78"/>
  <c r="S7" i="78"/>
  <c r="H7" i="78"/>
  <c r="S6" i="78"/>
  <c r="H6" i="78"/>
  <c r="E6" i="78"/>
  <c r="E19" i="78" s="1"/>
  <c r="F18" i="77"/>
  <c r="R17" i="77"/>
  <c r="O17" i="77"/>
  <c r="P17" i="77" s="1"/>
  <c r="H17" i="77"/>
  <c r="R16" i="77"/>
  <c r="O16" i="77"/>
  <c r="P16" i="77" s="1"/>
  <c r="H16" i="77"/>
  <c r="R15" i="77"/>
  <c r="O15" i="77"/>
  <c r="P15" i="77" s="1"/>
  <c r="H15" i="77"/>
  <c r="R14" i="77"/>
  <c r="O14" i="77"/>
  <c r="P14" i="77" s="1"/>
  <c r="H14" i="77"/>
  <c r="R13" i="77"/>
  <c r="O13" i="77"/>
  <c r="P13" i="77" s="1"/>
  <c r="H13" i="77"/>
  <c r="E13" i="77"/>
  <c r="R12" i="77"/>
  <c r="O12" i="77"/>
  <c r="P12" i="77" s="1"/>
  <c r="H12" i="77"/>
  <c r="E12" i="77"/>
  <c r="R11" i="77"/>
  <c r="O11" i="77"/>
  <c r="P11" i="77" s="1"/>
  <c r="H11" i="77"/>
  <c r="E11" i="77"/>
  <c r="R10" i="77"/>
  <c r="P10" i="77"/>
  <c r="O10" i="77"/>
  <c r="H10" i="77"/>
  <c r="E10" i="77"/>
  <c r="R9" i="77"/>
  <c r="O9" i="77"/>
  <c r="P9" i="77" s="1"/>
  <c r="H9" i="77"/>
  <c r="R8" i="77"/>
  <c r="O8" i="77"/>
  <c r="P8" i="77" s="1"/>
  <c r="H8" i="77"/>
  <c r="R7" i="77"/>
  <c r="O7" i="77"/>
  <c r="P7" i="77" s="1"/>
  <c r="H7" i="77"/>
  <c r="R6" i="77"/>
  <c r="O6" i="77"/>
  <c r="P6" i="77" s="1"/>
  <c r="H6" i="77"/>
  <c r="E6" i="77"/>
  <c r="E18" i="77" s="1"/>
  <c r="P18" i="77" l="1"/>
  <c r="F15" i="76" l="1"/>
  <c r="Q14" i="76"/>
  <c r="E14" i="76"/>
  <c r="T13" i="76"/>
  <c r="Q13" i="76"/>
  <c r="T12" i="76"/>
  <c r="Q12" i="76"/>
  <c r="E12" i="76"/>
  <c r="T11" i="76"/>
  <c r="Q11" i="76"/>
  <c r="T10" i="76"/>
  <c r="Q10" i="76"/>
  <c r="Q9" i="76"/>
  <c r="I9" i="76"/>
  <c r="N9" i="76" s="1"/>
  <c r="T9" i="76" s="1"/>
  <c r="T8" i="76"/>
  <c r="Q8" i="76"/>
  <c r="Q7" i="76"/>
  <c r="N7" i="76"/>
  <c r="T7" i="76" s="1"/>
  <c r="N6" i="76"/>
  <c r="P6" i="76" s="1"/>
  <c r="Q6" i="76" s="1"/>
  <c r="Q15" i="76" s="1"/>
  <c r="E6" i="76"/>
  <c r="E15" i="76" s="1"/>
  <c r="F14" i="75"/>
  <c r="E13" i="75"/>
  <c r="E12" i="75"/>
  <c r="E10" i="75"/>
  <c r="E9" i="75"/>
  <c r="E8" i="75"/>
  <c r="E6" i="75"/>
  <c r="E14" i="75" s="1"/>
  <c r="T6" i="76" l="1"/>
  <c r="U6" i="76" l="1"/>
  <c r="V6" i="76" s="1"/>
  <c r="S6" i="76"/>
  <c r="O45" i="70" l="1"/>
  <c r="N45" i="70"/>
  <c r="M45" i="70"/>
  <c r="L45" i="70"/>
  <c r="I45" i="70"/>
  <c r="P37" i="70"/>
  <c r="N37" i="70"/>
  <c r="L37" i="70"/>
  <c r="Q36" i="70"/>
  <c r="P36" i="70"/>
  <c r="O36" i="70"/>
  <c r="N36" i="70"/>
  <c r="M36" i="70"/>
  <c r="L36" i="70"/>
  <c r="Q35" i="70"/>
  <c r="P35" i="70"/>
  <c r="O35" i="70"/>
  <c r="N35" i="70"/>
  <c r="M35" i="70"/>
  <c r="L35" i="70"/>
  <c r="Q34" i="70"/>
  <c r="P34" i="70"/>
  <c r="O34" i="70"/>
  <c r="N34" i="70"/>
  <c r="M34" i="70"/>
  <c r="L34" i="70"/>
  <c r="P25" i="70"/>
  <c r="O25" i="70"/>
  <c r="N25" i="70"/>
  <c r="M25" i="70"/>
  <c r="L25" i="70"/>
  <c r="P24" i="70"/>
  <c r="O24" i="70"/>
  <c r="N24" i="70"/>
  <c r="M24" i="70"/>
  <c r="L24" i="70"/>
  <c r="P23" i="70"/>
  <c r="O23" i="70"/>
  <c r="N23" i="70"/>
  <c r="M23" i="70"/>
  <c r="L23" i="70"/>
  <c r="P22" i="70"/>
  <c r="O22" i="70"/>
  <c r="N22" i="70"/>
  <c r="M22" i="70"/>
  <c r="L22" i="70"/>
  <c r="N16" i="70"/>
  <c r="O16" i="70" s="1"/>
  <c r="P16" i="70" s="1"/>
  <c r="Q16" i="70" s="1"/>
  <c r="R16" i="70" s="1"/>
  <c r="M16" i="70"/>
  <c r="L16" i="70"/>
  <c r="L14" i="70"/>
  <c r="N10" i="70"/>
  <c r="O10" i="70" s="1"/>
  <c r="P10" i="70" s="1"/>
  <c r="Q10" i="70" s="1"/>
  <c r="R10" i="70" s="1"/>
  <c r="M10" i="70"/>
  <c r="L10" i="70"/>
  <c r="M8" i="70"/>
  <c r="N8" i="70" s="1"/>
  <c r="O8" i="70" s="1"/>
  <c r="P8" i="70" s="1"/>
  <c r="Q8" i="70" s="1"/>
  <c r="R8" i="70" s="1"/>
  <c r="L8" i="70"/>
  <c r="AH7" i="69"/>
  <c r="AG4" i="69"/>
  <c r="AH8" i="69" s="1"/>
  <c r="AJ8" i="69" s="1"/>
  <c r="AJ5" i="69" l="1"/>
  <c r="AJ6" i="69"/>
  <c r="AJ7" i="69"/>
  <c r="C15" i="65" l="1"/>
  <c r="J14" i="65"/>
  <c r="I14" i="65"/>
  <c r="H14" i="65"/>
  <c r="F14" i="65"/>
  <c r="J12" i="65"/>
  <c r="J11" i="65"/>
  <c r="J10" i="65"/>
  <c r="J9" i="65"/>
  <c r="J8" i="65"/>
  <c r="J7" i="65"/>
  <c r="I12" i="65"/>
  <c r="I11" i="65"/>
  <c r="I10" i="65"/>
  <c r="I9" i="65"/>
  <c r="I8" i="65"/>
  <c r="I7" i="65"/>
  <c r="H12" i="65"/>
  <c r="H11" i="65"/>
  <c r="H10" i="65"/>
  <c r="H9" i="65"/>
  <c r="H8" i="65"/>
  <c r="H7" i="65"/>
  <c r="F12" i="65"/>
  <c r="F11" i="65"/>
  <c r="F10" i="65"/>
  <c r="F9" i="65"/>
  <c r="F8" i="65"/>
  <c r="F7" i="65"/>
  <c r="X27" i="65"/>
  <c r="X26" i="65"/>
  <c r="W26" i="65"/>
  <c r="X25" i="65"/>
  <c r="W25" i="65"/>
  <c r="X24" i="65"/>
  <c r="W24" i="65"/>
  <c r="X23" i="65"/>
  <c r="U1" i="65" s="1"/>
  <c r="W23" i="65"/>
  <c r="X22" i="65"/>
  <c r="X19" i="65" s="1"/>
  <c r="W22" i="65"/>
  <c r="Y19" i="65"/>
  <c r="V19" i="65"/>
  <c r="F15" i="65"/>
  <c r="B15" i="65"/>
  <c r="A15" i="65"/>
  <c r="N62" i="60"/>
  <c r="N61" i="60"/>
  <c r="N60" i="60"/>
  <c r="J46" i="60"/>
  <c r="J8" i="60"/>
  <c r="V24" i="60"/>
  <c r="V23" i="60"/>
  <c r="V22" i="60"/>
  <c r="W19" i="65" l="1"/>
  <c r="V14" i="65"/>
  <c r="AK14" i="65" s="1"/>
  <c r="AH14" i="65"/>
  <c r="AD7" i="65"/>
  <c r="V7" i="65"/>
  <c r="AK7" i="65" s="1"/>
  <c r="AF14" i="65"/>
  <c r="AJ14" i="65"/>
  <c r="AJ7" i="65"/>
  <c r="AH7" i="65"/>
  <c r="AG7" i="65"/>
  <c r="AC7" i="65"/>
  <c r="AI7" i="65"/>
  <c r="AE7" i="65"/>
  <c r="AF7" i="65"/>
  <c r="AE14" i="65"/>
  <c r="AI14" i="65"/>
  <c r="AC14" i="65"/>
  <c r="AG14" i="65"/>
  <c r="AD14" i="65"/>
  <c r="S49" i="60" l="1"/>
  <c r="S48" i="60"/>
  <c r="H34" i="60"/>
  <c r="H23" i="60"/>
  <c r="C33" i="63" l="1"/>
  <c r="C32" i="63"/>
  <c r="C31" i="63"/>
  <c r="C30" i="63"/>
  <c r="C29" i="63"/>
  <c r="C28" i="63"/>
  <c r="C27" i="63"/>
  <c r="C26" i="63"/>
  <c r="C25" i="63"/>
  <c r="C24" i="63"/>
  <c r="C23" i="63"/>
  <c r="C22" i="63"/>
  <c r="C21" i="63"/>
  <c r="C20" i="63"/>
  <c r="C19" i="63"/>
  <c r="C18" i="63"/>
  <c r="C17" i="63"/>
  <c r="C16" i="63"/>
  <c r="C15" i="63"/>
  <c r="C14" i="63"/>
  <c r="C13" i="63"/>
  <c r="C12" i="63"/>
  <c r="C11" i="63"/>
  <c r="C10" i="63"/>
  <c r="C9" i="63"/>
  <c r="C8" i="63"/>
  <c r="C7" i="63"/>
  <c r="C6" i="63"/>
  <c r="AL7" i="65" l="1"/>
  <c r="G48" i="60"/>
  <c r="D20" i="63" l="1"/>
  <c r="D17" i="63"/>
  <c r="D14" i="63"/>
  <c r="D11" i="63"/>
  <c r="D10" i="63"/>
  <c r="D12" i="63"/>
  <c r="D9" i="63"/>
  <c r="D6" i="63"/>
  <c r="G6" i="63" s="1"/>
  <c r="J6" i="63" s="1"/>
  <c r="M6" i="63" s="1"/>
  <c r="P6" i="63" s="1"/>
  <c r="S6" i="63" s="1"/>
  <c r="V6" i="63" s="1"/>
  <c r="Y6" i="63" s="1"/>
  <c r="D32" i="63"/>
  <c r="D33" i="63"/>
  <c r="D23" i="63"/>
  <c r="H48" i="60"/>
  <c r="E6" i="63" s="1"/>
  <c r="F6" i="63" s="1"/>
  <c r="G49" i="60"/>
  <c r="D13" i="63"/>
  <c r="D15" i="63"/>
  <c r="D8" i="63"/>
  <c r="D22" i="63"/>
  <c r="D21" i="63"/>
  <c r="D27" i="63"/>
  <c r="D16" i="63"/>
  <c r="D19" i="63"/>
  <c r="D24" i="63"/>
  <c r="D25" i="63"/>
  <c r="D26" i="63"/>
  <c r="G26" i="63" s="1"/>
  <c r="J26" i="63" s="1"/>
  <c r="M26" i="63" s="1"/>
  <c r="P26" i="63" s="1"/>
  <c r="S26" i="63" s="1"/>
  <c r="V26" i="63" s="1"/>
  <c r="Y26" i="63" s="1"/>
  <c r="G10" i="60"/>
  <c r="D31" i="63"/>
  <c r="D7" i="63"/>
  <c r="D28" i="63"/>
  <c r="D29" i="63"/>
  <c r="D30" i="63"/>
  <c r="D18" i="63"/>
  <c r="I48" i="60" l="1"/>
  <c r="Q48" i="60"/>
  <c r="AB48" i="60" s="1"/>
  <c r="M48" i="60"/>
  <c r="X48" i="60" s="1"/>
  <c r="O48" i="60"/>
  <c r="Z48" i="60" s="1"/>
  <c r="P48" i="60"/>
  <c r="AA48" i="60" s="1"/>
  <c r="L48" i="60"/>
  <c r="W48" i="60" s="1"/>
  <c r="N48" i="60"/>
  <c r="Y48" i="60" s="1"/>
  <c r="J48" i="60"/>
  <c r="K48" i="60"/>
  <c r="T48" i="60"/>
  <c r="F21" i="63"/>
  <c r="G21" i="63"/>
  <c r="F13" i="63"/>
  <c r="G13" i="63"/>
  <c r="F17" i="63"/>
  <c r="G17" i="63"/>
  <c r="F25" i="63"/>
  <c r="G25" i="63"/>
  <c r="G19" i="63"/>
  <c r="F19" i="63"/>
  <c r="F28" i="63"/>
  <c r="G28" i="63"/>
  <c r="F31" i="63"/>
  <c r="G31" i="63"/>
  <c r="G8" i="63"/>
  <c r="F8" i="63"/>
  <c r="F33" i="63"/>
  <c r="G33" i="63"/>
  <c r="G12" i="63"/>
  <c r="F12" i="63"/>
  <c r="G11" i="63"/>
  <c r="F11" i="63"/>
  <c r="G18" i="63"/>
  <c r="F18" i="63"/>
  <c r="F29" i="63"/>
  <c r="G29" i="63"/>
  <c r="G7" i="63"/>
  <c r="F7" i="63"/>
  <c r="G33" i="60"/>
  <c r="G11" i="60"/>
  <c r="H10" i="60"/>
  <c r="E26" i="63" s="1"/>
  <c r="F26" i="63" s="1"/>
  <c r="F27" i="63"/>
  <c r="G27" i="63"/>
  <c r="G22" i="63"/>
  <c r="F22" i="63"/>
  <c r="G15" i="63"/>
  <c r="F15" i="63"/>
  <c r="U48" i="60"/>
  <c r="V48" i="60" s="1"/>
  <c r="G23" i="63"/>
  <c r="F23" i="63"/>
  <c r="F32" i="63"/>
  <c r="G32" i="63"/>
  <c r="G9" i="63"/>
  <c r="F9" i="63"/>
  <c r="G10" i="63"/>
  <c r="F10" i="63"/>
  <c r="F14" i="63"/>
  <c r="G14" i="63"/>
  <c r="F20" i="63"/>
  <c r="G20" i="63"/>
  <c r="F30" i="63"/>
  <c r="G30" i="63"/>
  <c r="G24" i="63"/>
  <c r="F24" i="63"/>
  <c r="G16" i="63"/>
  <c r="F16" i="63"/>
  <c r="H49" i="60"/>
  <c r="U49" i="60" s="1"/>
  <c r="V49" i="60" s="1"/>
  <c r="G50" i="60"/>
  <c r="I49" i="60" l="1"/>
  <c r="T49" i="60"/>
  <c r="I10" i="60"/>
  <c r="AC49" i="60"/>
  <c r="U10" i="60"/>
  <c r="J30" i="63"/>
  <c r="I30" i="63"/>
  <c r="J27" i="63"/>
  <c r="I27" i="63"/>
  <c r="J29" i="63"/>
  <c r="I29" i="63"/>
  <c r="I24" i="63"/>
  <c r="J24" i="63"/>
  <c r="J14" i="63"/>
  <c r="I14" i="63"/>
  <c r="J25" i="63"/>
  <c r="I25" i="63"/>
  <c r="J17" i="63"/>
  <c r="I17" i="63"/>
  <c r="J9" i="63"/>
  <c r="I9" i="63"/>
  <c r="J23" i="63"/>
  <c r="I23" i="63"/>
  <c r="J12" i="63"/>
  <c r="I12" i="63"/>
  <c r="J8" i="63"/>
  <c r="I8" i="63"/>
  <c r="J10" i="63"/>
  <c r="I10" i="63"/>
  <c r="H11" i="60"/>
  <c r="U11" i="60" s="1"/>
  <c r="G12" i="60"/>
  <c r="J11" i="63"/>
  <c r="I11" i="63"/>
  <c r="J19" i="63"/>
  <c r="I19" i="63"/>
  <c r="H6" i="63"/>
  <c r="I6" i="63" s="1"/>
  <c r="H50" i="60"/>
  <c r="U50" i="60" s="1"/>
  <c r="V50" i="60" s="1"/>
  <c r="AC50" i="60" s="1"/>
  <c r="J15" i="63"/>
  <c r="I15" i="63"/>
  <c r="G34" i="60"/>
  <c r="H33" i="60"/>
  <c r="H35" i="60" s="1"/>
  <c r="H36" i="60" s="1"/>
  <c r="H37" i="60" s="1"/>
  <c r="H38" i="60" s="1"/>
  <c r="H39" i="60" s="1"/>
  <c r="J28" i="63"/>
  <c r="I28" i="63"/>
  <c r="J21" i="63"/>
  <c r="I21" i="63"/>
  <c r="G51" i="60"/>
  <c r="J16" i="63"/>
  <c r="I16" i="63"/>
  <c r="J20" i="63"/>
  <c r="I20" i="63"/>
  <c r="J32" i="63"/>
  <c r="I32" i="63"/>
  <c r="J22" i="63"/>
  <c r="I22" i="63"/>
  <c r="J7" i="63"/>
  <c r="I7" i="63"/>
  <c r="J18" i="63"/>
  <c r="I18" i="63"/>
  <c r="J33" i="63"/>
  <c r="I33" i="63"/>
  <c r="J31" i="63"/>
  <c r="I31" i="63"/>
  <c r="J13" i="63"/>
  <c r="I13" i="63"/>
  <c r="Q49" i="60" l="1"/>
  <c r="AB49" i="60" s="1"/>
  <c r="M49" i="60"/>
  <c r="X49" i="60" s="1"/>
  <c r="P49" i="60"/>
  <c r="AA49" i="60" s="1"/>
  <c r="L49" i="60"/>
  <c r="W49" i="60" s="1"/>
  <c r="K49" i="60"/>
  <c r="N49" i="60"/>
  <c r="Y49" i="60" s="1"/>
  <c r="J49" i="60"/>
  <c r="O49" i="60"/>
  <c r="Z49" i="60" s="1"/>
  <c r="I50" i="60"/>
  <c r="M10" i="60"/>
  <c r="X10" i="60" s="1"/>
  <c r="O10" i="60"/>
  <c r="Z10" i="60" s="1"/>
  <c r="Q10" i="60"/>
  <c r="AB10" i="60" s="1"/>
  <c r="K10" i="60"/>
  <c r="L10" i="60"/>
  <c r="W10" i="60" s="1"/>
  <c r="N10" i="60"/>
  <c r="Y10" i="60" s="1"/>
  <c r="J10" i="60"/>
  <c r="V10" i="60" s="1"/>
  <c r="T10" i="60"/>
  <c r="P10" i="60"/>
  <c r="AA10" i="60" s="1"/>
  <c r="I11" i="60"/>
  <c r="U33" i="60"/>
  <c r="V33" i="60" s="1"/>
  <c r="G52" i="60"/>
  <c r="M28" i="63"/>
  <c r="L28" i="63"/>
  <c r="M14" i="63"/>
  <c r="L14" i="63"/>
  <c r="M31" i="63"/>
  <c r="L31" i="63"/>
  <c r="M18" i="63"/>
  <c r="L18" i="63"/>
  <c r="M20" i="63"/>
  <c r="L20" i="63"/>
  <c r="M15" i="63"/>
  <c r="L15" i="63"/>
  <c r="M30" i="63"/>
  <c r="L30" i="63"/>
  <c r="M16" i="63"/>
  <c r="L16" i="63"/>
  <c r="M21" i="63"/>
  <c r="L21" i="63"/>
  <c r="K6" i="63"/>
  <c r="L6" i="63" s="1"/>
  <c r="H51" i="60"/>
  <c r="U51" i="60" s="1"/>
  <c r="V51" i="60" s="1"/>
  <c r="AC51" i="60" s="1"/>
  <c r="G13" i="60"/>
  <c r="M10" i="63"/>
  <c r="L10" i="63"/>
  <c r="M9" i="63"/>
  <c r="L9" i="63"/>
  <c r="M25" i="63"/>
  <c r="L25" i="63"/>
  <c r="L24" i="63"/>
  <c r="M24" i="63"/>
  <c r="M23" i="63"/>
  <c r="L23" i="63"/>
  <c r="M17" i="63"/>
  <c r="L17" i="63"/>
  <c r="M22" i="63"/>
  <c r="L22" i="63"/>
  <c r="M11" i="63"/>
  <c r="L11" i="63"/>
  <c r="M12" i="63"/>
  <c r="L12" i="63"/>
  <c r="M29" i="63"/>
  <c r="L29" i="63"/>
  <c r="M13" i="63"/>
  <c r="L13" i="63"/>
  <c r="M33" i="63"/>
  <c r="L33" i="63"/>
  <c r="M7" i="63"/>
  <c r="L7" i="63"/>
  <c r="M32" i="63"/>
  <c r="L32" i="63"/>
  <c r="G35" i="60"/>
  <c r="U34" i="60"/>
  <c r="V34" i="60" s="1"/>
  <c r="AC34" i="60" s="1"/>
  <c r="M19" i="63"/>
  <c r="L19" i="63"/>
  <c r="H26" i="63"/>
  <c r="I26" i="63" s="1"/>
  <c r="H12" i="60"/>
  <c r="I12" i="60" s="1"/>
  <c r="M8" i="63"/>
  <c r="L8" i="63"/>
  <c r="M27" i="63"/>
  <c r="L27" i="63"/>
  <c r="Q50" i="60" l="1"/>
  <c r="AB50" i="60" s="1"/>
  <c r="M50" i="60"/>
  <c r="X50" i="60" s="1"/>
  <c r="K50" i="60"/>
  <c r="P50" i="60"/>
  <c r="AA50" i="60" s="1"/>
  <c r="L50" i="60"/>
  <c r="W50" i="60" s="1"/>
  <c r="O50" i="60"/>
  <c r="Z50" i="60" s="1"/>
  <c r="N50" i="60"/>
  <c r="Y50" i="60" s="1"/>
  <c r="J50" i="60"/>
  <c r="T50" i="60"/>
  <c r="I51" i="60"/>
  <c r="T51" i="60" s="1"/>
  <c r="AB21" i="60"/>
  <c r="N12" i="60"/>
  <c r="Y12" i="60" s="1"/>
  <c r="P12" i="60"/>
  <c r="AA12" i="60" s="1"/>
  <c r="O12" i="60"/>
  <c r="Z12" i="60" s="1"/>
  <c r="Q12" i="60"/>
  <c r="AB12" i="60" s="1"/>
  <c r="M12" i="60"/>
  <c r="L12" i="60"/>
  <c r="K12" i="60"/>
  <c r="Q11" i="60"/>
  <c r="AB11" i="60" s="1"/>
  <c r="M11" i="60"/>
  <c r="X11" i="60" s="1"/>
  <c r="O11" i="60"/>
  <c r="Z11" i="60" s="1"/>
  <c r="K11" i="60"/>
  <c r="N11" i="60"/>
  <c r="Y11" i="60" s="1"/>
  <c r="P11" i="60"/>
  <c r="AA11" i="60" s="1"/>
  <c r="L11" i="60"/>
  <c r="W11" i="60" s="1"/>
  <c r="J11" i="60"/>
  <c r="V11" i="60" s="1"/>
  <c r="J12" i="60"/>
  <c r="T11" i="60"/>
  <c r="T12" i="60"/>
  <c r="P27" i="63"/>
  <c r="O27" i="63"/>
  <c r="G36" i="60"/>
  <c r="U35" i="60"/>
  <c r="V35" i="60" s="1"/>
  <c r="AC35" i="60" s="1"/>
  <c r="P7" i="63"/>
  <c r="O7" i="63"/>
  <c r="P13" i="63"/>
  <c r="O13" i="63"/>
  <c r="P29" i="63"/>
  <c r="O29" i="63"/>
  <c r="P11" i="63"/>
  <c r="O11" i="63"/>
  <c r="P17" i="63"/>
  <c r="O17" i="63"/>
  <c r="P9" i="63"/>
  <c r="O9" i="63"/>
  <c r="G14" i="60"/>
  <c r="P21" i="63"/>
  <c r="O21" i="63"/>
  <c r="H52" i="60"/>
  <c r="U52" i="60" s="1"/>
  <c r="V52" i="60" s="1"/>
  <c r="AC52" i="60" s="1"/>
  <c r="N6" i="63"/>
  <c r="O6" i="63" s="1"/>
  <c r="P15" i="63"/>
  <c r="O15" i="63"/>
  <c r="P18" i="63"/>
  <c r="O18" i="63"/>
  <c r="P14" i="63"/>
  <c r="O14" i="63"/>
  <c r="G53" i="60"/>
  <c r="P8" i="63"/>
  <c r="O8" i="63"/>
  <c r="P19" i="63"/>
  <c r="O19" i="63"/>
  <c r="P32" i="63"/>
  <c r="O32" i="63"/>
  <c r="P33" i="63"/>
  <c r="O33" i="63"/>
  <c r="P12" i="63"/>
  <c r="O12" i="63"/>
  <c r="P22" i="63"/>
  <c r="O22" i="63"/>
  <c r="P23" i="63"/>
  <c r="O23" i="63"/>
  <c r="P25" i="63"/>
  <c r="O25" i="63"/>
  <c r="P10" i="63"/>
  <c r="O10" i="63"/>
  <c r="O16" i="63"/>
  <c r="P16" i="63"/>
  <c r="H13" i="60"/>
  <c r="I13" i="60" s="1"/>
  <c r="K26" i="63"/>
  <c r="L26" i="63" s="1"/>
  <c r="P24" i="63"/>
  <c r="O24" i="63"/>
  <c r="U12" i="60"/>
  <c r="P30" i="63"/>
  <c r="O30" i="63"/>
  <c r="P20" i="63"/>
  <c r="O20" i="63"/>
  <c r="P31" i="63"/>
  <c r="O31" i="63"/>
  <c r="P28" i="63"/>
  <c r="O28" i="63"/>
  <c r="I52" i="60" l="1"/>
  <c r="X12" i="60"/>
  <c r="E12" i="65"/>
  <c r="G12" i="65" s="1"/>
  <c r="E10" i="65"/>
  <c r="G10" i="65" s="1"/>
  <c r="E11" i="65"/>
  <c r="G11" i="65" s="1"/>
  <c r="T52" i="60"/>
  <c r="W12" i="60"/>
  <c r="Q51" i="60"/>
  <c r="AB51" i="60" s="1"/>
  <c r="M51" i="60"/>
  <c r="X51" i="60" s="1"/>
  <c r="O51" i="60"/>
  <c r="Z51" i="60" s="1"/>
  <c r="P51" i="60"/>
  <c r="AA51" i="60" s="1"/>
  <c r="L51" i="60"/>
  <c r="W51" i="60" s="1"/>
  <c r="N51" i="60"/>
  <c r="Y51" i="60" s="1"/>
  <c r="J51" i="60"/>
  <c r="K51" i="60"/>
  <c r="O13" i="60"/>
  <c r="Z13" i="60" s="1"/>
  <c r="K13" i="60"/>
  <c r="Q13" i="60"/>
  <c r="AB13" i="60" s="1"/>
  <c r="P13" i="60"/>
  <c r="AA13" i="60" s="1"/>
  <c r="N13" i="60"/>
  <c r="Y13" i="60" s="1"/>
  <c r="M13" i="60"/>
  <c r="X13" i="60" s="1"/>
  <c r="L13" i="60"/>
  <c r="W13" i="60" s="1"/>
  <c r="V12" i="60"/>
  <c r="AC12" i="60" s="1"/>
  <c r="AC11" i="60"/>
  <c r="J13" i="60"/>
  <c r="T13" i="60"/>
  <c r="H14" i="60"/>
  <c r="I14" i="60" s="1"/>
  <c r="N26" i="63"/>
  <c r="O26" i="63" s="1"/>
  <c r="S20" i="63"/>
  <c r="R20" i="63"/>
  <c r="S23" i="63"/>
  <c r="R23" i="63"/>
  <c r="S12" i="63"/>
  <c r="R12" i="63"/>
  <c r="S8" i="63"/>
  <c r="R8" i="63"/>
  <c r="G54" i="60"/>
  <c r="H53" i="60"/>
  <c r="U53" i="60" s="1"/>
  <c r="V53" i="60" s="1"/>
  <c r="AC53" i="60" s="1"/>
  <c r="Q6" i="63"/>
  <c r="R6" i="63" s="1"/>
  <c r="S13" i="63"/>
  <c r="R13" i="63"/>
  <c r="R24" i="63"/>
  <c r="S24" i="63"/>
  <c r="S16" i="63"/>
  <c r="R16" i="63"/>
  <c r="G15" i="60"/>
  <c r="S10" i="63"/>
  <c r="R10" i="63"/>
  <c r="S32" i="63"/>
  <c r="R32" i="63"/>
  <c r="S18" i="63"/>
  <c r="R18" i="63"/>
  <c r="S21" i="63"/>
  <c r="R21" i="63"/>
  <c r="S9" i="63"/>
  <c r="R9" i="63"/>
  <c r="S29" i="63"/>
  <c r="R29" i="63"/>
  <c r="G37" i="60"/>
  <c r="U36" i="60"/>
  <c r="V36" i="60" s="1"/>
  <c r="AC36" i="60" s="1"/>
  <c r="S28" i="63"/>
  <c r="R28" i="63"/>
  <c r="S31" i="63"/>
  <c r="R31" i="63"/>
  <c r="S30" i="63"/>
  <c r="R30" i="63"/>
  <c r="S25" i="63"/>
  <c r="R25" i="63"/>
  <c r="S22" i="63"/>
  <c r="R22" i="63"/>
  <c r="S33" i="63"/>
  <c r="R33" i="63"/>
  <c r="S19" i="63"/>
  <c r="R19" i="63"/>
  <c r="S14" i="63"/>
  <c r="R14" i="63"/>
  <c r="S15" i="63"/>
  <c r="R15" i="63"/>
  <c r="U13" i="60"/>
  <c r="S17" i="63"/>
  <c r="R17" i="63"/>
  <c r="S11" i="63"/>
  <c r="R11" i="63"/>
  <c r="S7" i="63"/>
  <c r="R7" i="63"/>
  <c r="S27" i="63"/>
  <c r="R27" i="63"/>
  <c r="R10" i="65" l="1"/>
  <c r="P10" i="65"/>
  <c r="S10" i="65"/>
  <c r="Q10" i="65"/>
  <c r="O10" i="65"/>
  <c r="S12" i="65"/>
  <c r="Q12" i="65"/>
  <c r="O12" i="65"/>
  <c r="R12" i="65"/>
  <c r="P12" i="65"/>
  <c r="R11" i="65"/>
  <c r="P11" i="65"/>
  <c r="S11" i="65"/>
  <c r="Q11" i="65"/>
  <c r="O11" i="65"/>
  <c r="N10" i="65"/>
  <c r="M10" i="65"/>
  <c r="L10" i="65"/>
  <c r="W10" i="65" s="1"/>
  <c r="N11" i="65"/>
  <c r="M11" i="65"/>
  <c r="L11" i="65"/>
  <c r="W11" i="65" s="1"/>
  <c r="N12" i="65"/>
  <c r="M12" i="65"/>
  <c r="L12" i="65"/>
  <c r="W12" i="65" s="1"/>
  <c r="U14" i="60"/>
  <c r="AH12" i="65"/>
  <c r="AG12" i="65"/>
  <c r="AI12" i="65"/>
  <c r="AJ12" i="65"/>
  <c r="AD12" i="65"/>
  <c r="AC12" i="65"/>
  <c r="AF12" i="65"/>
  <c r="AE12" i="65"/>
  <c r="V12" i="65"/>
  <c r="AK12" i="65" s="1"/>
  <c r="V9" i="65"/>
  <c r="AK9" i="65" s="1"/>
  <c r="AH8" i="65"/>
  <c r="AG8" i="65"/>
  <c r="AE8" i="65"/>
  <c r="AJ8" i="65"/>
  <c r="AD8" i="65"/>
  <c r="AF8" i="65"/>
  <c r="AC8" i="65"/>
  <c r="AI8" i="65"/>
  <c r="AI10" i="65"/>
  <c r="AG10" i="65"/>
  <c r="AC10" i="65"/>
  <c r="AD10" i="65"/>
  <c r="AF10" i="65"/>
  <c r="AH10" i="65"/>
  <c r="AE10" i="65"/>
  <c r="AJ10" i="65"/>
  <c r="E8" i="65"/>
  <c r="V10" i="65"/>
  <c r="AK10" i="65" s="1"/>
  <c r="I53" i="60"/>
  <c r="AI9" i="65"/>
  <c r="AD9" i="65"/>
  <c r="AE9" i="65"/>
  <c r="AG9" i="65"/>
  <c r="AF9" i="65"/>
  <c r="AH9" i="65"/>
  <c r="AJ9" i="65"/>
  <c r="AC9" i="65"/>
  <c r="E9" i="65"/>
  <c r="G9" i="65" s="1"/>
  <c r="T53" i="60"/>
  <c r="AG11" i="65"/>
  <c r="AE11" i="65"/>
  <c r="AJ11" i="65"/>
  <c r="AD11" i="65"/>
  <c r="AI11" i="65"/>
  <c r="AH11" i="65"/>
  <c r="AC11" i="65"/>
  <c r="AF11" i="65"/>
  <c r="V11" i="65"/>
  <c r="AK11" i="65" s="1"/>
  <c r="V8" i="65"/>
  <c r="AK8" i="65" s="1"/>
  <c r="Q52" i="60"/>
  <c r="AB52" i="60" s="1"/>
  <c r="M52" i="60"/>
  <c r="X52" i="60" s="1"/>
  <c r="P52" i="60"/>
  <c r="AA52" i="60" s="1"/>
  <c r="L52" i="60"/>
  <c r="W52" i="60" s="1"/>
  <c r="O52" i="60"/>
  <c r="Z52" i="60" s="1"/>
  <c r="N52" i="60"/>
  <c r="Y52" i="60" s="1"/>
  <c r="J52" i="60"/>
  <c r="K52" i="60"/>
  <c r="P14" i="60"/>
  <c r="AA14" i="60" s="1"/>
  <c r="L14" i="60"/>
  <c r="W14" i="60" s="1"/>
  <c r="Q14" i="60"/>
  <c r="AB14" i="60" s="1"/>
  <c r="O14" i="60"/>
  <c r="Z14" i="60" s="1"/>
  <c r="K14" i="60"/>
  <c r="N14" i="60"/>
  <c r="Y14" i="60" s="1"/>
  <c r="M14" i="60"/>
  <c r="X14" i="60" s="1"/>
  <c r="V13" i="60"/>
  <c r="AC13" i="60" s="1"/>
  <c r="J14" i="60"/>
  <c r="T14" i="60"/>
  <c r="V17" i="63"/>
  <c r="U17" i="63"/>
  <c r="V27" i="63"/>
  <c r="U27" i="63"/>
  <c r="V11" i="63"/>
  <c r="U11" i="63"/>
  <c r="V15" i="63"/>
  <c r="U15" i="63"/>
  <c r="V19" i="63"/>
  <c r="U19" i="63"/>
  <c r="V22" i="63"/>
  <c r="U22" i="63"/>
  <c r="V30" i="63"/>
  <c r="U30" i="63"/>
  <c r="V28" i="63"/>
  <c r="U28" i="63"/>
  <c r="V29" i="63"/>
  <c r="U29" i="63"/>
  <c r="V21" i="63"/>
  <c r="U21" i="63"/>
  <c r="V32" i="63"/>
  <c r="U32" i="63"/>
  <c r="G16" i="60"/>
  <c r="V16" i="63"/>
  <c r="U16" i="63"/>
  <c r="V13" i="63"/>
  <c r="U13" i="63"/>
  <c r="G55" i="60"/>
  <c r="V12" i="63"/>
  <c r="U12" i="63"/>
  <c r="V20" i="63"/>
  <c r="U20" i="63"/>
  <c r="V7" i="63"/>
  <c r="U7" i="63"/>
  <c r="V24" i="63"/>
  <c r="U24" i="63"/>
  <c r="V14" i="63"/>
  <c r="U14" i="63"/>
  <c r="V33" i="63"/>
  <c r="U33" i="63"/>
  <c r="V25" i="63"/>
  <c r="U25" i="63"/>
  <c r="V31" i="63"/>
  <c r="U31" i="63"/>
  <c r="G38" i="60"/>
  <c r="U37" i="60"/>
  <c r="V37" i="60" s="1"/>
  <c r="AC37" i="60" s="1"/>
  <c r="V9" i="63"/>
  <c r="U9" i="63"/>
  <c r="V18" i="63"/>
  <c r="U18" i="63"/>
  <c r="V10" i="63"/>
  <c r="U10" i="63"/>
  <c r="H54" i="60"/>
  <c r="U54" i="60" s="1"/>
  <c r="V54" i="60" s="1"/>
  <c r="AC54" i="60" s="1"/>
  <c r="T6" i="63"/>
  <c r="U6" i="63" s="1"/>
  <c r="V8" i="63"/>
  <c r="U8" i="63"/>
  <c r="V23" i="63"/>
  <c r="U23" i="63"/>
  <c r="H15" i="60"/>
  <c r="U15" i="60" s="1"/>
  <c r="Q26" i="63"/>
  <c r="R26" i="63" s="1"/>
  <c r="S9" i="65" l="1"/>
  <c r="Q9" i="65"/>
  <c r="O9" i="65"/>
  <c r="R9" i="65"/>
  <c r="P9" i="65"/>
  <c r="N9" i="65"/>
  <c r="M9" i="65"/>
  <c r="L9" i="65"/>
  <c r="W9" i="65" s="1"/>
  <c r="AM11" i="65"/>
  <c r="AN11" i="65" s="1"/>
  <c r="AO11" i="65" s="1"/>
  <c r="G8" i="65"/>
  <c r="AH15" i="65"/>
  <c r="AJ15" i="65"/>
  <c r="AF15" i="65"/>
  <c r="AD15" i="65"/>
  <c r="V14" i="60"/>
  <c r="AC14" i="60" s="1"/>
  <c r="AM10" i="65"/>
  <c r="AN10" i="65" s="1"/>
  <c r="AO10" i="65" s="1"/>
  <c r="AM12" i="65"/>
  <c r="AN12" i="65" s="1"/>
  <c r="AO12" i="65" s="1"/>
  <c r="I54" i="60"/>
  <c r="Q54" i="60" s="1"/>
  <c r="AB54" i="60" s="1"/>
  <c r="L54" i="60"/>
  <c r="W54" i="60" s="1"/>
  <c r="O54" i="60"/>
  <c r="Z54" i="60" s="1"/>
  <c r="AL10" i="65"/>
  <c r="AL8" i="65"/>
  <c r="AL12" i="65"/>
  <c r="AL11" i="65"/>
  <c r="AL9" i="65"/>
  <c r="Q53" i="60"/>
  <c r="AB53" i="60" s="1"/>
  <c r="M53" i="60"/>
  <c r="X53" i="60" s="1"/>
  <c r="O53" i="60"/>
  <c r="Z53" i="60" s="1"/>
  <c r="P53" i="60"/>
  <c r="AA53" i="60" s="1"/>
  <c r="L53" i="60"/>
  <c r="W53" i="60" s="1"/>
  <c r="N53" i="60"/>
  <c r="Y53" i="60" s="1"/>
  <c r="J53" i="60"/>
  <c r="K53" i="60"/>
  <c r="I15" i="60"/>
  <c r="Y23" i="63"/>
  <c r="AA23" i="63" s="1"/>
  <c r="X23" i="63"/>
  <c r="Y18" i="63"/>
  <c r="AA18" i="63" s="1"/>
  <c r="X18" i="63"/>
  <c r="Y25" i="63"/>
  <c r="AA25" i="63" s="1"/>
  <c r="X25" i="63"/>
  <c r="Y14" i="63"/>
  <c r="AA14" i="63" s="1"/>
  <c r="X14" i="63"/>
  <c r="Y12" i="63"/>
  <c r="AA12" i="63" s="1"/>
  <c r="X12" i="63"/>
  <c r="Y13" i="63"/>
  <c r="AA13" i="63" s="1"/>
  <c r="X13" i="63"/>
  <c r="Y21" i="63"/>
  <c r="AA21" i="63" s="1"/>
  <c r="X21" i="63"/>
  <c r="Y22" i="63"/>
  <c r="AA22" i="63" s="1"/>
  <c r="X22" i="63"/>
  <c r="Y15" i="63"/>
  <c r="AA15" i="63" s="1"/>
  <c r="X15" i="63"/>
  <c r="H55" i="60"/>
  <c r="W6" i="63"/>
  <c r="X6" i="63" s="1"/>
  <c r="G39" i="60"/>
  <c r="U39" i="60" s="1"/>
  <c r="V39" i="60" s="1"/>
  <c r="U38" i="60"/>
  <c r="V38" i="60" s="1"/>
  <c r="AC38" i="60" s="1"/>
  <c r="Y7" i="63"/>
  <c r="AA7" i="63" s="1"/>
  <c r="X7" i="63"/>
  <c r="G17" i="60"/>
  <c r="Y28" i="63"/>
  <c r="AA28" i="63" s="1"/>
  <c r="X28" i="63"/>
  <c r="Y27" i="63"/>
  <c r="AA27" i="63" s="1"/>
  <c r="X27" i="63"/>
  <c r="H16" i="60"/>
  <c r="U16" i="60" s="1"/>
  <c r="T26" i="63"/>
  <c r="U26" i="63" s="1"/>
  <c r="Y8" i="63"/>
  <c r="AA8" i="63" s="1"/>
  <c r="X8" i="63"/>
  <c r="Y10" i="63"/>
  <c r="AA10" i="63" s="1"/>
  <c r="X10" i="63"/>
  <c r="Y9" i="63"/>
  <c r="AA9" i="63" s="1"/>
  <c r="X9" i="63"/>
  <c r="Y31" i="63"/>
  <c r="AA31" i="63" s="1"/>
  <c r="X31" i="63"/>
  <c r="Y33" i="63"/>
  <c r="AA33" i="63" s="1"/>
  <c r="X33" i="63"/>
  <c r="X24" i="63"/>
  <c r="Y24" i="63"/>
  <c r="AA24" i="63" s="1"/>
  <c r="Y20" i="63"/>
  <c r="AA20" i="63" s="1"/>
  <c r="X20" i="63"/>
  <c r="G56" i="60"/>
  <c r="U55" i="60"/>
  <c r="V55" i="60" s="1"/>
  <c r="AC55" i="60" s="1"/>
  <c r="Y16" i="63"/>
  <c r="AA16" i="63" s="1"/>
  <c r="X16" i="63"/>
  <c r="Y32" i="63"/>
  <c r="AA32" i="63" s="1"/>
  <c r="X32" i="63"/>
  <c r="Y29" i="63"/>
  <c r="AA29" i="63" s="1"/>
  <c r="X29" i="63"/>
  <c r="Y30" i="63"/>
  <c r="AA30" i="63" s="1"/>
  <c r="X30" i="63"/>
  <c r="Y19" i="63"/>
  <c r="AA19" i="63" s="1"/>
  <c r="X19" i="63"/>
  <c r="Y11" i="63"/>
  <c r="AA11" i="63" s="1"/>
  <c r="X11" i="63"/>
  <c r="Y17" i="63"/>
  <c r="AA17" i="63" s="1"/>
  <c r="X17" i="63"/>
  <c r="S8" i="65" l="1"/>
  <c r="Q8" i="65"/>
  <c r="O8" i="65"/>
  <c r="R8" i="65"/>
  <c r="P8" i="65"/>
  <c r="N8" i="65"/>
  <c r="M8" i="65"/>
  <c r="L8" i="65"/>
  <c r="W8" i="65" s="1"/>
  <c r="T54" i="60"/>
  <c r="J54" i="60"/>
  <c r="N54" i="60"/>
  <c r="Y54" i="60" s="1"/>
  <c r="M54" i="60"/>
  <c r="X54" i="60" s="1"/>
  <c r="P54" i="60"/>
  <c r="AA54" i="60" s="1"/>
  <c r="K54" i="60"/>
  <c r="AM9" i="65"/>
  <c r="AN9" i="65" s="1"/>
  <c r="AO9" i="65" s="1"/>
  <c r="I55" i="60"/>
  <c r="T55" i="60" s="1"/>
  <c r="M55" i="60"/>
  <c r="X55" i="60" s="1"/>
  <c r="K55" i="60"/>
  <c r="P55" i="60"/>
  <c r="AA55" i="60" s="1"/>
  <c r="N55" i="60"/>
  <c r="Y55" i="60" s="1"/>
  <c r="J55" i="60"/>
  <c r="O55" i="60"/>
  <c r="Z55" i="60" s="1"/>
  <c r="Q15" i="60"/>
  <c r="AB15" i="60" s="1"/>
  <c r="M15" i="60"/>
  <c r="X15" i="60" s="1"/>
  <c r="K15" i="60"/>
  <c r="N15" i="60"/>
  <c r="Y15" i="60" s="1"/>
  <c r="P15" i="60"/>
  <c r="AA15" i="60" s="1"/>
  <c r="L15" i="60"/>
  <c r="W15" i="60" s="1"/>
  <c r="O15" i="60"/>
  <c r="Z15" i="60" s="1"/>
  <c r="J15" i="60"/>
  <c r="V15" i="60" s="1"/>
  <c r="T15" i="60"/>
  <c r="I16" i="60"/>
  <c r="AC39" i="60"/>
  <c r="G57" i="60"/>
  <c r="H56" i="60"/>
  <c r="H57" i="60" s="1"/>
  <c r="Z6" i="63"/>
  <c r="AA6" i="63" s="1"/>
  <c r="W26" i="63"/>
  <c r="X26" i="63" s="1"/>
  <c r="H17" i="60"/>
  <c r="I17" i="60" s="1"/>
  <c r="G18" i="60"/>
  <c r="AM8" i="65" l="1"/>
  <c r="AN8" i="65" s="1"/>
  <c r="L55" i="60"/>
  <c r="W55" i="60" s="1"/>
  <c r="Q55" i="60"/>
  <c r="AB55" i="60" s="1"/>
  <c r="I56" i="60"/>
  <c r="T56" i="60" s="1"/>
  <c r="I57" i="60"/>
  <c r="O17" i="60"/>
  <c r="Z17" i="60" s="1"/>
  <c r="K17" i="60"/>
  <c r="Q17" i="60"/>
  <c r="AB17" i="60" s="1"/>
  <c r="P17" i="60"/>
  <c r="AA17" i="60" s="1"/>
  <c r="N17" i="60"/>
  <c r="Y17" i="60" s="1"/>
  <c r="M17" i="60"/>
  <c r="X17" i="60" s="1"/>
  <c r="L17" i="60"/>
  <c r="W17" i="60" s="1"/>
  <c r="N16" i="60"/>
  <c r="Y16" i="60" s="1"/>
  <c r="P16" i="60"/>
  <c r="AA16" i="60" s="1"/>
  <c r="L16" i="60"/>
  <c r="W16" i="60" s="1"/>
  <c r="O16" i="60"/>
  <c r="Z16" i="60" s="1"/>
  <c r="Q16" i="60"/>
  <c r="AB16" i="60" s="1"/>
  <c r="M16" i="60"/>
  <c r="X16" i="60" s="1"/>
  <c r="K16" i="60"/>
  <c r="AC15" i="60"/>
  <c r="J17" i="60"/>
  <c r="J16" i="60"/>
  <c r="V16" i="60" s="1"/>
  <c r="T16" i="60"/>
  <c r="T17" i="60"/>
  <c r="U17" i="60"/>
  <c r="G19" i="60"/>
  <c r="H18" i="60"/>
  <c r="H19" i="60" s="1"/>
  <c r="Z26" i="63"/>
  <c r="AA26" i="63" s="1"/>
  <c r="U56" i="60"/>
  <c r="V56" i="60" s="1"/>
  <c r="AC56" i="60" s="1"/>
  <c r="U57" i="60"/>
  <c r="V57" i="60" s="1"/>
  <c r="AO8" i="65" l="1"/>
  <c r="Q57" i="60"/>
  <c r="AB57" i="60" s="1"/>
  <c r="M57" i="60"/>
  <c r="X57" i="60" s="1"/>
  <c r="K57" i="60"/>
  <c r="P57" i="60"/>
  <c r="AA57" i="60" s="1"/>
  <c r="L57" i="60"/>
  <c r="W57" i="60" s="1"/>
  <c r="O57" i="60"/>
  <c r="Z57" i="60" s="1"/>
  <c r="N57" i="60"/>
  <c r="Y57" i="60" s="1"/>
  <c r="J57" i="60"/>
  <c r="T57" i="60"/>
  <c r="Q56" i="60"/>
  <c r="AB56" i="60" s="1"/>
  <c r="M56" i="60"/>
  <c r="X56" i="60" s="1"/>
  <c r="P56" i="60"/>
  <c r="AA56" i="60" s="1"/>
  <c r="L56" i="60"/>
  <c r="W56" i="60" s="1"/>
  <c r="K56" i="60"/>
  <c r="N56" i="60"/>
  <c r="Y56" i="60" s="1"/>
  <c r="J56" i="60"/>
  <c r="O56" i="60"/>
  <c r="Z56" i="60" s="1"/>
  <c r="V17" i="60"/>
  <c r="AC17" i="60" s="1"/>
  <c r="AC16" i="60"/>
  <c r="I19" i="60"/>
  <c r="I18" i="60"/>
  <c r="AC57" i="60"/>
  <c r="U19" i="60"/>
  <c r="U18" i="60"/>
  <c r="Q19" i="60" l="1"/>
  <c r="AB19" i="60" s="1"/>
  <c r="M19" i="60"/>
  <c r="X19" i="60" s="1"/>
  <c r="O19" i="60"/>
  <c r="Z19" i="60" s="1"/>
  <c r="K19" i="60"/>
  <c r="P19" i="60"/>
  <c r="AA19" i="60" s="1"/>
  <c r="L19" i="60"/>
  <c r="W19" i="60" s="1"/>
  <c r="N19" i="60"/>
  <c r="Y19" i="60" s="1"/>
  <c r="P18" i="60"/>
  <c r="AA18" i="60" s="1"/>
  <c r="L18" i="60"/>
  <c r="Q18" i="60"/>
  <c r="AB18" i="60" s="1"/>
  <c r="O18" i="60"/>
  <c r="Z18" i="60" s="1"/>
  <c r="K18" i="60"/>
  <c r="N18" i="60"/>
  <c r="Y18" i="60" s="1"/>
  <c r="M18" i="60"/>
  <c r="X18" i="60" s="1"/>
  <c r="J18" i="60"/>
  <c r="V18" i="60" s="1"/>
  <c r="W18" i="60"/>
  <c r="J19" i="60"/>
  <c r="V19" i="60" s="1"/>
  <c r="T19" i="60"/>
  <c r="T18" i="60"/>
  <c r="AC18" i="60" l="1"/>
  <c r="AC19" i="60"/>
  <c r="E7" i="65" l="1"/>
  <c r="G7" i="65" s="1"/>
  <c r="R7" i="65" l="1"/>
  <c r="P7" i="65"/>
  <c r="S7" i="65"/>
  <c r="Q7" i="65"/>
  <c r="M7" i="65"/>
  <c r="O7" i="65"/>
  <c r="N7" i="65"/>
  <c r="L7" i="65"/>
  <c r="W7" i="65" s="1"/>
  <c r="G14" i="65"/>
  <c r="S14" i="65" l="1"/>
  <c r="O14" i="65"/>
  <c r="R14" i="65"/>
  <c r="N14" i="65"/>
  <c r="Q14" i="65"/>
  <c r="P14" i="65"/>
  <c r="M14" i="65"/>
  <c r="L14" i="65"/>
  <c r="AM7" i="65"/>
  <c r="AN7" i="65" s="1"/>
  <c r="AO7" i="65" s="1"/>
  <c r="Z14" i="65"/>
  <c r="AL14" i="65" s="1"/>
  <c r="AL15" i="65" s="1"/>
  <c r="V17" i="65" s="1"/>
  <c r="W14" i="65" l="1"/>
  <c r="AM14" i="65" s="1"/>
  <c r="AN14" i="65" s="1"/>
  <c r="AO14" i="65" l="1"/>
  <c r="AN15" i="65"/>
</calcChain>
</file>

<file path=xl/comments1.xml><?xml version="1.0" encoding="utf-8"?>
<comments xmlns="http://schemas.openxmlformats.org/spreadsheetml/2006/main">
  <authors>
    <author>KinhcanLap</author>
  </authors>
  <commentList>
    <comment ref="R8" authorId="0">
      <text>
        <r>
          <rPr>
            <b/>
            <sz val="8"/>
            <color indexed="81"/>
            <rFont val="Tahoma"/>
            <family val="2"/>
            <charset val="163"/>
          </rPr>
          <t>KinhcanLap:</t>
        </r>
        <r>
          <rPr>
            <sz val="8"/>
            <color indexed="81"/>
            <rFont val="Tahoma"/>
            <family val="2"/>
            <charset val="163"/>
          </rPr>
          <t xml:space="preserve">
Vòng tròn an toan. Vượt ra ở đâu sẽ rủi ro ở đó</t>
        </r>
      </text>
    </comment>
  </commentList>
</comments>
</file>

<file path=xl/comments2.xml><?xml version="1.0" encoding="utf-8"?>
<comments xmlns="http://schemas.openxmlformats.org/spreadsheetml/2006/main">
  <authors>
    <author>KinhcanLap</author>
  </authors>
  <commentList>
    <comment ref="L16" authorId="0">
      <text>
        <r>
          <rPr>
            <b/>
            <sz val="8"/>
            <color indexed="81"/>
            <rFont val="Tahoma"/>
            <family val="2"/>
            <charset val="163"/>
          </rPr>
          <t>KinhcanLap:</t>
        </r>
        <r>
          <rPr>
            <sz val="8"/>
            <color indexed="81"/>
            <rFont val="Tahoma"/>
            <family val="2"/>
            <charset val="163"/>
          </rPr>
          <t xml:space="preserve">
Lên bậc lương năng lực cần điều kiện. Ví dụ năm kinh nghiệm</t>
        </r>
      </text>
    </comment>
    <comment ref="P17" authorId="0">
      <text>
        <r>
          <rPr>
            <b/>
            <sz val="8"/>
            <color indexed="81"/>
            <rFont val="Tahoma"/>
            <family val="2"/>
            <charset val="163"/>
          </rPr>
          <t>KinhcanLap:</t>
        </r>
        <r>
          <rPr>
            <sz val="8"/>
            <color indexed="81"/>
            <rFont val="Tahoma"/>
            <family val="2"/>
            <charset val="163"/>
          </rPr>
          <t xml:space="preserve">
Lên bậc năng lực cần thi năng lực</t>
        </r>
      </text>
    </comment>
  </commentList>
</comments>
</file>

<file path=xl/comments3.xml><?xml version="1.0" encoding="utf-8"?>
<comments xmlns="http://schemas.openxmlformats.org/spreadsheetml/2006/main">
  <authors>
    <author>KinhcanLap</author>
  </authors>
  <commentList>
    <comment ref="K5" authorId="0">
      <text>
        <r>
          <rPr>
            <b/>
            <sz val="8"/>
            <color indexed="81"/>
            <rFont val="Tahoma"/>
            <charset val="163"/>
          </rPr>
          <t>KinhcanLap:</t>
        </r>
        <r>
          <rPr>
            <sz val="8"/>
            <color indexed="81"/>
            <rFont val="Tahoma"/>
            <charset val="163"/>
          </rPr>
          <t xml:space="preserve">
Năng lực .... Để thực thi chiến lược ... Cần ở mức mấy trên thang đo!
Bộ phận nào sẽ tham gia thực thi chiến lược ...  và yêu cầu cao nhất trong các bộ phận về năng lực ... Để thực thi chiến lược ... Là bao nhiêu trên thang đo năng lực
Lưu ý: Cần căn cứ vào chiến lược và đặc điểm của tổ chức để đưa ra yêu cầu.</t>
        </r>
      </text>
    </comment>
  </commentList>
</comments>
</file>

<file path=xl/comments4.xml><?xml version="1.0" encoding="utf-8"?>
<comments xmlns="http://schemas.openxmlformats.org/spreadsheetml/2006/main">
  <authors>
    <author>KinhcanLap</author>
  </authors>
  <commentList>
    <comment ref="K5" authorId="0">
      <text>
        <r>
          <rPr>
            <b/>
            <sz val="8"/>
            <color indexed="81"/>
            <rFont val="Tahoma"/>
            <charset val="163"/>
          </rPr>
          <t>KinhcanLap:</t>
        </r>
        <r>
          <rPr>
            <sz val="8"/>
            <color indexed="81"/>
            <rFont val="Tahoma"/>
            <charset val="163"/>
          </rPr>
          <t xml:space="preserve">
Năng lực .... Để thực thi chiến lược ... Cần ở mức mấy trên thang đo!
Bộ phận nào sẽ tham gia thực thi chiến lược ...  và yêu cầu cao nhất trong các bộ phận về năng lực ... Để thực thi chiến lược ... Là bao nhiêu trên thang đo năng lực
Lưu ý: Cần căn cứ vào chiến lược và đặc điểm của tổ chức để đưa ra yêu cầu.</t>
        </r>
      </text>
    </comment>
  </commentList>
</comments>
</file>

<file path=xl/sharedStrings.xml><?xml version="1.0" encoding="utf-8"?>
<sst xmlns="http://schemas.openxmlformats.org/spreadsheetml/2006/main" count="1947" uniqueCount="936">
  <si>
    <t>Stt</t>
  </si>
  <si>
    <t>Ký hiệu</t>
  </si>
  <si>
    <t>P1</t>
  </si>
  <si>
    <t>P2</t>
  </si>
  <si>
    <t>L1</t>
  </si>
  <si>
    <t>Năng lực</t>
  </si>
  <si>
    <t>năm</t>
  </si>
  <si>
    <t>Thị trường</t>
  </si>
  <si>
    <t>Bậc</t>
  </si>
  <si>
    <t xml:space="preserve">Vị trí </t>
  </si>
  <si>
    <t xml:space="preserve">Phương án1:  Lấy mức lương thị trường bậc 2 - bậc 1 để tính bước nhảy lương P2
</t>
  </si>
  <si>
    <t>KPI</t>
  </si>
  <si>
    <t>Lương cơ bản</t>
  </si>
  <si>
    <t>Quy đổi</t>
  </si>
  <si>
    <t>Tổng trả háng tháng</t>
  </si>
  <si>
    <t>Thực nhận tháng</t>
  </si>
  <si>
    <t>Tỷ lệ tăng thu nhập</t>
  </si>
  <si>
    <t>Lương cứng</t>
  </si>
  <si>
    <t xml:space="preserve">Phương án 2: mức nhảy bậc = (mức lương thị trường bậc cao nhất - lương thị trườn bậc thấp nhất)/ số khoảng bậc
</t>
  </si>
  <si>
    <t>Vị trí TP</t>
  </si>
  <si>
    <t xml:space="preserve">Phương án 2: mức nhảy bậc = (mức lương thị trường bậc cao nhất - lương thị trường bậc thấp nhất)/ số khoảng bậc
</t>
  </si>
  <si>
    <t>Tổng thu nhập</t>
  </si>
  <si>
    <t>Số T/T</t>
  </si>
  <si>
    <t>STT</t>
  </si>
  <si>
    <t>Chức danh công việc</t>
  </si>
  <si>
    <t>BẬC</t>
  </si>
  <si>
    <t>Cách 1</t>
  </si>
  <si>
    <t>Lương</t>
  </si>
  <si>
    <t>Điều kiện tăng bậc năng lực</t>
  </si>
  <si>
    <t>Tần suất tăng bậc năng lực</t>
  </si>
  <si>
    <t>Điều kiện chuyển bậc quản lý</t>
  </si>
  <si>
    <t>Điều kiện tham gia dự án cán bộ nguồn quản lý</t>
  </si>
  <si>
    <t>#</t>
  </si>
  <si>
    <t>THANG LƯƠNG VỊ TRÍ CÔNG VIỆC - P1 CỐ ĐỊNH + P2</t>
  </si>
  <si>
    <t>Fresher</t>
  </si>
  <si>
    <t>Inter</t>
  </si>
  <si>
    <t>Junior</t>
  </si>
  <si>
    <t>Middle</t>
  </si>
  <si>
    <t>Senior</t>
  </si>
  <si>
    <t>Executive</t>
  </si>
  <si>
    <t>Expert</t>
  </si>
  <si>
    <t>Profesinor</t>
  </si>
  <si>
    <t>Chứng từ</t>
  </si>
  <si>
    <t>Thời gian công ty hi vọng nhân viên gắn bó:</t>
  </si>
  <si>
    <t>Chu kỳ tăng lương trung bình</t>
  </si>
  <si>
    <t>Bậc lương</t>
  </si>
  <si>
    <t>L2</t>
  </si>
  <si>
    <t>L3</t>
  </si>
  <si>
    <t>L4</t>
  </si>
  <si>
    <t>L5</t>
  </si>
  <si>
    <t>L6</t>
  </si>
  <si>
    <t>L7</t>
  </si>
  <si>
    <t>L8</t>
  </si>
  <si>
    <t>L9</t>
  </si>
  <si>
    <t>L10</t>
  </si>
  <si>
    <t>&lt;1 năm KN</t>
  </si>
  <si>
    <t>1 - 2 năm</t>
  </si>
  <si>
    <t>3 - 4 năm</t>
  </si>
  <si>
    <t>5 - 6 năm</t>
  </si>
  <si>
    <t>7 - 8 năm</t>
  </si>
  <si>
    <t>9 - 10 năm</t>
  </si>
  <si>
    <t>11 - 12 năm</t>
  </si>
  <si>
    <t>13 - 14 năm</t>
  </si>
  <si>
    <t>Quy đổi năng lực ra kinh nghiệm</t>
  </si>
  <si>
    <t>Lương cơ bản của thị trường</t>
  </si>
  <si>
    <t>- Ít nhất ở công ty 1 năm
- Đạt được 100% KPI
- Qua được các bài test</t>
  </si>
  <si>
    <t>1 năm 1 lần vào tháng 9</t>
  </si>
  <si>
    <t>- Đạt 100% KPI 3 tháng liên tiếp
- Thâm niên 2 năm</t>
  </si>
  <si>
    <t>- Đã qua lớp đào tạo cán bộ nguồn
- Đạt kết quả tốt trong quá trình đào tạo
- 1 năng lực quản lý đạt ở bậc quản lý 1</t>
  </si>
  <si>
    <t>Điều kiện tăng bậc năng lực (bậc thợ chuyên môn)</t>
  </si>
  <si>
    <t>- Đã qua lớp đào tạo cán bộ chủ chốt
- Đạt kết quả tốt trong quá trình đào tạo
- vài năng lực lãnh đạo đạt ở bậc lãnh đạo 1</t>
  </si>
  <si>
    <t>P1 + P2</t>
  </si>
  <si>
    <t>Thưởng P3</t>
  </si>
  <si>
    <t>Full 100%</t>
  </si>
  <si>
    <t>Lương mềm</t>
  </si>
  <si>
    <t>Front off</t>
  </si>
  <si>
    <t>Midle</t>
  </si>
  <si>
    <t>Back</t>
  </si>
  <si>
    <t>x</t>
  </si>
  <si>
    <t>Tổng trả cố định hàng tháng</t>
  </si>
  <si>
    <t>Cuối năm</t>
  </si>
  <si>
    <t>Thưởng tích lũy</t>
  </si>
  <si>
    <t>Tháng 13</t>
  </si>
  <si>
    <t>Tháng</t>
  </si>
  <si>
    <t>Quý</t>
  </si>
  <si>
    <t>6 Tháng</t>
  </si>
  <si>
    <t>Tiền</t>
  </si>
  <si>
    <t>Quà</t>
  </si>
  <si>
    <t>Tích lũy</t>
  </si>
  <si>
    <t>Điều kiện thưởng</t>
  </si>
  <si>
    <t>Tần suất tăng lương</t>
  </si>
  <si>
    <t>2 năm 1 lần</t>
  </si>
  <si>
    <t>- Điều kiện thưởng: Đạt 70% KPI trở lên là bắt đầu tính thưởng</t>
  </si>
  <si>
    <t>- Điều kiện KPI: Đạt 100% KPI năm trở lên
- Điều kiện năng lực: Đạt được yêu cầu của bậc năng lực tương ứng
- Điều kiện khác: Được hội đồng tăng lương đồng ý (qua phỏng vấn)</t>
  </si>
  <si>
    <t>Điều kiện tăng giảm lương</t>
  </si>
  <si>
    <t>TÍNH THỬ CHÍNH SÁCH LƯƠNG 3P CHO PHÒNG</t>
  </si>
  <si>
    <t>Ngân sách tháng</t>
  </si>
  <si>
    <t>triệu/ tháng</t>
  </si>
  <si>
    <t>Họ tên</t>
  </si>
  <si>
    <t>Vị trí</t>
  </si>
  <si>
    <t>Thưởng</t>
  </si>
  <si>
    <t>Phụ cấp</t>
  </si>
  <si>
    <t>Phúc lợi</t>
  </si>
  <si>
    <t>Thực nhận hàng tháng</t>
  </si>
  <si>
    <t>Chi phí Vận hành</t>
  </si>
  <si>
    <t>Chi phí Quản lý</t>
  </si>
  <si>
    <t>Tổng chi phí</t>
  </si>
  <si>
    <t>Thực nhận</t>
  </si>
  <si>
    <t>% Gross/ net</t>
  </si>
  <si>
    <t>Thực tế</t>
  </si>
  <si>
    <t>Tỷ lệ hoàn thành KPI</t>
  </si>
  <si>
    <t>Full</t>
  </si>
  <si>
    <t>Khác</t>
  </si>
  <si>
    <t>6 tháng</t>
  </si>
  <si>
    <t>Năm</t>
  </si>
  <si>
    <t>VPP</t>
  </si>
  <si>
    <t>Văn phòng</t>
  </si>
  <si>
    <t>BHXH</t>
  </si>
  <si>
    <t>BHTN</t>
  </si>
  <si>
    <t>BHYT</t>
  </si>
  <si>
    <t>CĐ</t>
  </si>
  <si>
    <t>TNCN</t>
  </si>
  <si>
    <t>CT</t>
  </si>
  <si>
    <t>CN</t>
  </si>
  <si>
    <t>Net</t>
  </si>
  <si>
    <t>Gross</t>
  </si>
  <si>
    <t>Tp</t>
  </si>
  <si>
    <t>Dư ngân sách</t>
  </si>
  <si>
    <t>Tổng doanh số năm</t>
  </si>
  <si>
    <t>Loại chi phí</t>
  </si>
  <si>
    <t>Tỷ lệ</t>
  </si>
  <si>
    <t xml:space="preserve">Năm </t>
  </si>
  <si>
    <t>Tính thử</t>
  </si>
  <si>
    <t>GĐ</t>
  </si>
  <si>
    <t>Lợi nhuận</t>
  </si>
  <si>
    <t>Năm 2023</t>
  </si>
  <si>
    <t>Nhiên liệu</t>
  </si>
  <si>
    <t>Khấu hao</t>
  </si>
  <si>
    <t>Mặt bằng</t>
  </si>
  <si>
    <t>A</t>
  </si>
  <si>
    <t>Depot</t>
  </si>
  <si>
    <t>XÂY DỰNG CHÍNH SÁCH THU NHẬP 3P - P1 CỐ ĐỊNH P2 BIẾN ĐỔI THEO THỊ TRƯỜNG</t>
  </si>
  <si>
    <t>Outline Kỹ thuật thiết kế và triển khai hệ thống QTNS core (lương) 3P</t>
  </si>
  <si>
    <t>Học viện Nhân sư : daotaonhansu.net/3ps</t>
  </si>
  <si>
    <t>I. Tổng quan</t>
  </si>
  <si>
    <t>Buổi 1</t>
  </si>
  <si>
    <t>Các bài toán  và lý thuyết xây dựng hệ thống Quản trị Nhân sự</t>
  </si>
  <si>
    <t>Buổi 2</t>
  </si>
  <si>
    <t>Lý thuyết tổng quan về Hệ thống QTNS core (lương) 3P</t>
  </si>
  <si>
    <t xml:space="preserve">II. Giai đoạn 1 - Xây dựng bản đồ chiến lược </t>
  </si>
  <si>
    <t>Buổi 3</t>
  </si>
  <si>
    <t>Lý thuyết về Quản trị chiến lược trên góc nhìn Quản trị Nhân sự</t>
  </si>
  <si>
    <t>Lý thuyết xong, lớp sẽ cùng thảo luận lựa chọn mô hình doanh nghiệp giả định do học viên đăng ký để thực hành. Cụ thể, học viên đăng ký mô hình giả định sẽ đóng vai CEO và cung cấp các thông tin giả định về doanh nghiệp cần có để xây hệ thống như tên, lĩnh vực, sơ đồ tổ chức, quy mô. Sau khi có mô hình giả định, CEO sẽ tuyển các trưởng phòng phụ trách các bộ phận trong sơ đồ để thành lập hội đồng tái cấu trúc hệ thống. Cuối cùng các thành viên lớp sẽ hỏi đáp các thông tin khác về mô hình và cùng đưa ra các thông tin giả định bổ sung.</t>
  </si>
  <si>
    <t>Hội đồng tái cấu trúc hệ thống và các thành viên trong lớp sẽ thực hành Từng bước một theo sự dẫn dắt của HLV thông qua các câu hỏi và biểu mẫu. Các câu hỏi của HLV gắn liền với lý thuyết và mô hình giả định.</t>
  </si>
  <si>
    <t>Buổi 4</t>
  </si>
  <si>
    <t>Thực hành lên dòng chảy ý tưởng chiến lược</t>
  </si>
  <si>
    <t>Học viên sẽ cùng HLV xác định:
- Điểm mạnh – yếu, cơ hội thách thức của công ty
- Hoài bão; Tầm nhìn; Sứ mệnh của công ty
- Chiến lược tổng thể của công ty
- Chiến lược sản phẩm (dòng sản phẩm – SBU)
- Chiến lược phát triển thị trường sản phẩm cho từng dòng sản phẩm
- Giá trị cốt lõi của sản phẩm
- Chiến lược cạnh tranh thông qua giá trị cốt lõi của sản phẩm
- Chiến lược nhân sự và các chiến lược khác phục vụ cho chiến lược cạnh tranh
Các thông tin sẽ do học viên tham gia tình huống giả định tưởng tưởng ra.
Mục tiêu: Để học viên hiểu về chiến lược và biết cách xác định, lấy thông tin khi xây dựng hệ thống</t>
  </si>
  <si>
    <t>3.1</t>
  </si>
  <si>
    <t>Xác định mô hình doanh nghiệp giả đinh</t>
  </si>
  <si>
    <t>3.2</t>
  </si>
  <si>
    <t>Họp hội đồng chiến lược lên dòng chảy ý tưởng chiến lược</t>
  </si>
  <si>
    <t>Buổi 5</t>
  </si>
  <si>
    <t>Thực hành lên bản đồ chiến lược theo phương BSC</t>
  </si>
  <si>
    <t>Học viên (CEO, các thành viên hội đồng chiến lược, quan sát viên) tiếp tục cùng HLV xác định bản đồ chiến lược theo phương pháp BSC bằng:
- Dựa vào các ý tưởng chiến lược của buổi 1, hội đồng chiến lược sẽ tiến hành xây dựng Bản đồ chiến lược và thống nhất các mục tiêu chiến lược.
Tìm ra câu trả lời cho các câu hỏi:
- Để đạt được sứ mệnh công ty cần phải đạt được gì?
- Để đạt được chiến lược, công ty cần đạt được gì đầu tiên?
- Để đạt được lợi nhuận, công ty cần đạt được gì?
…
Mục tiêu: Thông qua việc xác định bản đồ chiến lược, học viên sẽ có cái nhìn tổng quan về các chiến lược và mối liên kết giữa các chiến lược. Từ đó học viên hiểu hơn chiến lược, hiểu hơn cách suy nghĩ của từng bộ phận. Lúc này học viên sẽ có tư duy của CEO</t>
  </si>
  <si>
    <t>Mỗi lần thực hành xong, các học viên sẽ nhận được sản phẩm của từng buổi để về ứng dụng cho tổ chức. Buổi sau, học viên có câu hỏi sẽ trao đổi trực tiếp với HLV và các thành viên trong lớp về các tình huống mình gặp phải.</t>
  </si>
  <si>
    <t>III. Giai đoạn 2 - Tái cơ cấu tổ chức</t>
  </si>
  <si>
    <t>Buổi 6</t>
  </si>
  <si>
    <t>Lý thuyết về cơ cấu tổ chức</t>
  </si>
  <si>
    <t>Hội đồng tái cấu trúc Hệ thống tạm dừng để quay trở lại ôn lý thuyết, thống nhất các thuật ngữ để sau đó tiếp tục họp.</t>
  </si>
  <si>
    <t>Các thành viên hội đồng và lớp học tiếp tục thực hành theo từng bước một với sự dẫn dắt và đặt câu hỏi cho các học viên.</t>
  </si>
  <si>
    <t>Buổi 7</t>
  </si>
  <si>
    <t>Thực hành xác định chuỗi giá trị và sơ đồ tổ chức</t>
  </si>
  <si>
    <t>Buổi 8</t>
  </si>
  <si>
    <t>Thực hành xây dựng ma trận chức năng, quyền hạn và phối hợp</t>
  </si>
  <si>
    <t>Buổi 9</t>
  </si>
  <si>
    <t>Thực hành xác định cơ cấu tổ chức bộ phận và mô tả công việc các vị trí</t>
  </si>
  <si>
    <t>IV. Giai đoạn 3 - Xây dựng hệ thống đánh giá giá trị công việc và thang lương P1</t>
  </si>
  <si>
    <t>Buổi 10</t>
  </si>
  <si>
    <t>Lý thuyết về Hệ thống đánh giá giá trị công việc và thang lương P1</t>
  </si>
  <si>
    <t>Buổi 11</t>
  </si>
  <si>
    <t>Thực hành Xác định các yếu tố đánh giá giá trị công việc</t>
  </si>
  <si>
    <t>Buổi 12</t>
  </si>
  <si>
    <t>Tiến hành đánh giá và sắp xếp giá trị công việc</t>
  </si>
  <si>
    <t>Buổi 13</t>
  </si>
  <si>
    <t>Thực hành xây dựng thang lương (P1) theo giá trị công việc</t>
  </si>
  <si>
    <t>V. Giai đoạn 4 - Xây dựng hệ thống QT hiệu suất công việc</t>
  </si>
  <si>
    <t>Buổi 14</t>
  </si>
  <si>
    <t>Lý thuyết về hệ thống Quản trị hiệu suất theo phương pháp BSC</t>
  </si>
  <si>
    <t>Buổi 15</t>
  </si>
  <si>
    <t>Thực hành Xác định KPI chiến lược (KPI CEO)</t>
  </si>
  <si>
    <t>- Từ các mục tiêu chiến lược, hội đồng chiến lược sẽ xây dựng thẻ điểm cân bằng và thống nhất mục tiêu của năm.
Tìm ra câu trả lời cho các câu hỏi:
- Mục tiêu lợi nhuận công ty năm tới là gì? tại sao lại có con số vậy? Tỷ lệ lợi nhuận so với doanh số là bao nhiêu? Tham chiếu năm trước thế nào? Tại sao lại đặt mục tiêu vậy?
- Để đạt được lợi nhuận vậy, cần doanh số thế nào? 
…</t>
  </si>
  <si>
    <t>Buổi 16</t>
  </si>
  <si>
    <t>Thực hành hoàn thiện thẻ điểm cân bằng BSC và xây dựng thư viện KPI bộ phận</t>
  </si>
  <si>
    <t>- Tiến hành phân bổ KPI xuống các phòng ban và tìm kiếm các KPI nhiệm vụ
Tìm ra câu trả lời cho các câu hỏi:
1. Chức năng, nhiệm vụ phòng mình phụ trách? CEO có mong muốn gì khi lập ra phòng ban này?
2. Quy trình để thực hiện các nhiệm vụ, chức năng trên?
3. Từng công việc trong quy trình, bộ phận có vấn đề gì? Cần kiểm soát cái gì?
4. Trọng số của các nhóm chỉ tiêu phòng mình ntn? (cho điểm). Trọng số của các thành phần trong các nhóm đó ntn? (cho điểm)
5. Phòng mình phụ trách có những vị trí nào? Phân bổ các công việc cho các vị trí đó?</t>
  </si>
  <si>
    <t>Sau khi hoàn thiện BSC công ty và phân bổ KPI xuống bộ phận. Hội đồng chiến lược sẽ giải tán. Lớp sẽ lựa chọn 1 bộ phận để thực hành. Lúc này HLV sẽ cùng với học viên giả định là trưởng bộ phận và cùng tiến hành xây KPI cho các vị trí.
Dự kiến lớp sẽ hoàn thiện 1 vị trí TP và 1 vị trí Nhân viên</t>
  </si>
  <si>
    <t>Buổi 17</t>
  </si>
  <si>
    <t>Thực hành Xây dựng thư viện KPI phòng ban và hoàn thiện KPI các vị trí</t>
  </si>
  <si>
    <t>Tìm ra câu trả lời cho các câu hỏi:
- Bảng KPI đã tìm ra ở trước, còn thiếu nhiệm vụ gì so với MTCV mới?
- Với nhiệm vụ mới đó, cần có KPI gì?
- Để thu gọn các KPI &lt;= 8, chúng ta nên bỏ KPI gì?
- Chúng ta nên có mấy bậc KPI?
- KPI trung bình chúng ta đã tìm ra có phải tương ứng với bậc có điểm năng lực trung bình
- …</t>
  </si>
  <si>
    <t>VI. Giai đoạn 5 - Xây dựng hệ thống QT năng lực</t>
  </si>
  <si>
    <t>Buổi 18</t>
  </si>
  <si>
    <t>Lý thuyết về Hệ thống Quản trị Năng lực</t>
  </si>
  <si>
    <t>Buổi 19</t>
  </si>
  <si>
    <t>Thực hành xác định, định nghĩa, phân mức độ năng lực lõi</t>
  </si>
  <si>
    <t>Buổi 20</t>
  </si>
  <si>
    <t>Thực hành Xác định năng lực thực thi chiến lược</t>
  </si>
  <si>
    <t>Buổi 21</t>
  </si>
  <si>
    <t>Thực hành Rút gọn và chốt khung năng lực vị trí</t>
  </si>
  <si>
    <t>VII. Giai đoạn 6 - Xây dựng hệ thống Đãi ngộ 3P</t>
  </si>
  <si>
    <t>Buôi 22</t>
  </si>
  <si>
    <t>Lý thuyết về hệ thống đãi ngộ 3p - Total Reward</t>
  </si>
  <si>
    <t>Buổi 23</t>
  </si>
  <si>
    <t>Xây dựng quy chế lương 3P cho bộ phận</t>
  </si>
  <si>
    <t>Tìm ra câu trả lời cho các câu hỏi:
- Có những ai đang làm? Phân bậc cho các nhân viên trong phòng?
- Chi phí cho phòng là gì? 
- Tổng thu nhập trung bình cho vị trí A trong công ty là bao nhiêu?
- Lương cơ bản đóng BHXH cho vị trí ra sao?
- So với vị trí có mức độ thấp nhất, vị trí A có mức độ quan trọng + độ khó bằng mấy lần?
- Mức lương P1 cho vị trí thấp nhất là bao nhiêu?
- Tổng thu nhập cho các vị trí này trên thị trường là bao nhiêu?
- KPI hiện tại của vị trí A có những chỉ số nào? Và bao nhiêu?
- Năng lực của vị trí A có là gì?</t>
  </si>
  <si>
    <t>Buổi 24</t>
  </si>
  <si>
    <t>Tổng hợp hoàn thiện, tính toán định biên, tối ưu chính sách lương 3P theo luật</t>
  </si>
  <si>
    <t>Cuối khóa, các học viên sẽ nhận lại sản phẩm được đóng gói cùng với kinh nghiệm triển khai trên mô hình giả định doanh nghiệp. Các buổi thực hành giống như các buổi tư vấn của chuyển gia trên thực tế các công ty.
Trong trường hợp học viên có nhiều thắc mắc và tra đổi, số buổi học có thể nhiều hơn.</t>
  </si>
  <si>
    <t>HỆ THỐNG QUẢN TRỊ NHÂN SỰ BÀI BẢN</t>
  </si>
  <si>
    <t>Nguồn: Nguyễn Hùng Cường | kinhcan24 | blognhansu.net.vn</t>
  </si>
  <si>
    <t>Version 2.3</t>
  </si>
  <si>
    <t>Update: 9/10/2021</t>
  </si>
  <si>
    <t>Xây chiến lược Cty và chiến lược NS</t>
  </si>
  <si>
    <t>Xây dựng Bản đồ chiến lược</t>
  </si>
  <si>
    <t>Xác định các quy trình tổng</t>
  </si>
  <si>
    <t>Xây dựng thương hiệu tuyển dụng, Employee Branding</t>
  </si>
  <si>
    <t>Xây dựng Khung năng lực thực hiện chiến lược</t>
  </si>
  <si>
    <t>Xây dựng Sơ đồ tổ chức phục vụ chiến lược</t>
  </si>
  <si>
    <t>Xây dựng BSC / KPI CEO</t>
  </si>
  <si>
    <t>Xác định ngân sách phân bổ, dự kiến định biên nhân sự</t>
  </si>
  <si>
    <t>Xây dựng hệ thống theo dõi lưu trữ data nhân sự</t>
  </si>
  <si>
    <t>Hoàn hiện hệ thống nhận diện văn hóa</t>
  </si>
  <si>
    <t>Xác định các điểm giới hạn an toàn chiến lược</t>
  </si>
  <si>
    <t>Xác định lộ trình chức danh và chuyên môn</t>
  </si>
  <si>
    <t>Hoàn thiện hệ thống bảo mật thông tin</t>
  </si>
  <si>
    <t>Xác định từ khóa/ tính cách tổ chức</t>
  </si>
  <si>
    <t>Xác định các quy trình bộ phận</t>
  </si>
  <si>
    <t>Xác định bộ từ điển năng lực</t>
  </si>
  <si>
    <t>Sơ đồ và chức năng bộ phận</t>
  </si>
  <si>
    <t>Xác đinh thư viện KPI bộ phận</t>
  </si>
  <si>
    <t>Xác định triết lý tổ chức</t>
  </si>
  <si>
    <t>Xác định lưu đồ phối hợp công việc</t>
  </si>
  <si>
    <t>Xác định ma trận phân quyền và phối hợp công việc, trao đổi thông tin</t>
  </si>
  <si>
    <t>Xác định hoài bão, tầm nhìn, sứ mệnh tổ chức</t>
  </si>
  <si>
    <t>QT chi tiết vị trí</t>
  </si>
  <si>
    <t>Yêu cầu năng lực vị trí/ Tiêu chuẩn tuyển dụng</t>
  </si>
  <si>
    <t>Mô tả công việc vị trí</t>
  </si>
  <si>
    <t>KPI các vị trí</t>
  </si>
  <si>
    <t>Định biên dựa trên thời lượng và đầu công việc</t>
  </si>
  <si>
    <t>Xác định quan điểm quản trị cho từng mảng, đầu việc</t>
  </si>
  <si>
    <t>Xây dựng quy định/ quy chế thực hiện các công việc</t>
  </si>
  <si>
    <t>Quy chế đánh giá nâng lương</t>
  </si>
  <si>
    <t>Đánh giá giá trị công việc</t>
  </si>
  <si>
    <t>Xây dựng quy chế đánh giá hiệu quả công việc</t>
  </si>
  <si>
    <t>Định biên dựa trên KPI/ khối lượng công việc</t>
  </si>
  <si>
    <t>Đưa quan điểm vào trong các quy chế, quy định</t>
  </si>
  <si>
    <t>Hệ thống lương 3P - Quy chế lương thưởng</t>
  </si>
  <si>
    <t>Định biên dựa trên chi phí</t>
  </si>
  <si>
    <t>Xây dựng quy chế đãi ngộ ESOP, SO</t>
  </si>
  <si>
    <t>Hoàn thiện chương trình đào tạo hội nhập</t>
  </si>
  <si>
    <t>Xây dựng nguồn tuyển dụng</t>
  </si>
  <si>
    <t>Xây dựng chương trình đào tạo năng lực</t>
  </si>
  <si>
    <t>Xây dựng quy chế bổ nhiệm, bãi nhiệm</t>
  </si>
  <si>
    <t>Xây dựng quy chế đãi ngộ khác</t>
  </si>
  <si>
    <t>University Tour</t>
  </si>
  <si>
    <t>Chương trình đào tạo cán bộ nguồn</t>
  </si>
  <si>
    <t>Xây dựng chương trình đào tạo văn hóa/ teambuilding</t>
  </si>
  <si>
    <t>Chương trình đào tạo cán bộ key</t>
  </si>
  <si>
    <t>Xây dựng chương trình quản trị tri thức</t>
  </si>
  <si>
    <t xml:space="preserve">Thành lập học viện </t>
  </si>
  <si>
    <t>Thành lập các khu vực chuyển hóa tri thức</t>
  </si>
  <si>
    <t>LƯƠNG</t>
  </si>
  <si>
    <t>SƠ ĐỒ XÂY DỰNG HỆ THỐNG THU NHẬP (LƯƠNG) 3P</t>
  </si>
  <si>
    <t>Pan1: Nếu lên bậc cũng phải đánh giá năng lực thì P2 nhập vào với P1 và chỉ cần phân ngạch phân bậc là được</t>
  </si>
  <si>
    <t>Nguyễn Hùng Cường | Kinhcan24 | Blognhansu.net.vn</t>
  </si>
  <si>
    <t>Phương án trả lương</t>
  </si>
  <si>
    <t>P3</t>
  </si>
  <si>
    <t>Khách hàng trả tiền</t>
  </si>
  <si>
    <t>Công ty được</t>
  </si>
  <si>
    <t>Nhân viên được</t>
  </si>
  <si>
    <t>Thực trả</t>
  </si>
  <si>
    <t>Ghi chú</t>
  </si>
  <si>
    <t>Thưởng cuối năm</t>
  </si>
  <si>
    <t>Cấp bậc / mức lương</t>
  </si>
  <si>
    <t>Lương năng lực</t>
  </si>
  <si>
    <t>Chỉ số KQCV</t>
  </si>
  <si>
    <t>Thưởng hiệu suất</t>
  </si>
  <si>
    <t>Thưởng doanh số</t>
  </si>
  <si>
    <t>Chia %</t>
  </si>
  <si>
    <t>Thu nhập</t>
  </si>
  <si>
    <t>%DS</t>
  </si>
  <si>
    <t>Nhân viên bậc 1</t>
  </si>
  <si>
    <t>4 tr</t>
  </si>
  <si>
    <t>80 điểm</t>
  </si>
  <si>
    <t>2 triệu hoặc pan #</t>
  </si>
  <si>
    <t>Khoán 1</t>
  </si>
  <si>
    <t>10 trieu</t>
  </si>
  <si>
    <t>6 triệu</t>
  </si>
  <si>
    <t>4 triệu (40%)</t>
  </si>
  <si>
    <t>4 triệu</t>
  </si>
  <si>
    <t>Khách trả tiền mới chia</t>
  </si>
  <si>
    <t>LƯƠNG P1</t>
  </si>
  <si>
    <t>P2 = % x P1</t>
  </si>
  <si>
    <t>P3 = % x P1</t>
  </si>
  <si>
    <t>Phụ cấp / Phúc lợi</t>
  </si>
  <si>
    <t>% Doanh số</t>
  </si>
  <si>
    <t>Nhân viên bậc 2</t>
  </si>
  <si>
    <t>Khoán 2</t>
  </si>
  <si>
    <t>3,2 triệu</t>
  </si>
  <si>
    <t>Khách trả tiền mới chia + Giữ lại 20% thực trả của nhân viên</t>
  </si>
  <si>
    <t>9, 6 triệu</t>
  </si>
  <si>
    <t>Cao cấp</t>
  </si>
  <si>
    <t>Bậc 1</t>
  </si>
  <si>
    <t>Cấp 1 / nhân viên</t>
  </si>
  <si>
    <t>Cấp 2 / cấp chuẩn</t>
  </si>
  <si>
    <t>Cấp 3 / CV cao cấp</t>
  </si>
  <si>
    <t>Cấp 4 / Chuyên gia</t>
  </si>
  <si>
    <t>Cấp 5 / CG cao cấp</t>
  </si>
  <si>
    <t>Nhân viên bậc 3</t>
  </si>
  <si>
    <t>Lương 1</t>
  </si>
  <si>
    <t>0 (0%)</t>
  </si>
  <si>
    <t>2 triệu</t>
  </si>
  <si>
    <t>1,6 triệu</t>
  </si>
  <si>
    <t>Công ty giữ 20% thưởng KPI</t>
  </si>
  <si>
    <t>4, 8 triệu</t>
  </si>
  <si>
    <t>Quản lý/ CG</t>
  </si>
  <si>
    <t>Chuyên viên bậc 1</t>
  </si>
  <si>
    <t>5 triệu</t>
  </si>
  <si>
    <t>Lương 2</t>
  </si>
  <si>
    <t>Công ty giữ 20% của tổng thu nhập</t>
  </si>
  <si>
    <t>Chuyên viên</t>
  </si>
  <si>
    <t>Chuyên viên bậc 2</t>
  </si>
  <si>
    <t>Nhân viên</t>
  </si>
  <si>
    <t>Chuyên viên cao cấp</t>
  </si>
  <si>
    <t>Theo cá nhân</t>
  </si>
  <si>
    <t>Chú ý:</t>
  </si>
  <si>
    <t>Với phương án khoán % chia cao nhưng không có lương</t>
  </si>
  <si>
    <t>CÁCH TRIỂN KHAI XÂY DỰNG LƯƠNG 3P</t>
  </si>
  <si>
    <t>Chuyên gia</t>
  </si>
  <si>
    <t>7 triệu</t>
  </si>
  <si>
    <t>Với phương án lương % chia thấp nhưng có lương</t>
  </si>
  <si>
    <t>Chiến lược Cty</t>
  </si>
  <si>
    <t>Kế hoạch năm của Bộ phận</t>
  </si>
  <si>
    <t>Pan2:</t>
  </si>
  <si>
    <t>Chính sách nâng lương: lên theo thâm niên</t>
  </si>
  <si>
    <t>Lên theo việc đánh giá năng lực</t>
  </si>
  <si>
    <t>Chuyên gia cao cấp</t>
  </si>
  <si>
    <t>8 triệu</t>
  </si>
  <si>
    <t>Nếu tách ra việc phân bậc và lên cấp khác nhau thì lên bậc sẽ đơn giản như tính thâm niên. Còn lên cấp thì phải ĐG.</t>
  </si>
  <si>
    <t>Trưởng nhóm</t>
  </si>
  <si>
    <t>Theo nhóm</t>
  </si>
  <si>
    <t>= a% x tổng nhân viên x thưởng hiệu suất</t>
  </si>
  <si>
    <t>Trưởng phòng</t>
  </si>
  <si>
    <t>Theo phòng</t>
  </si>
  <si>
    <t>CHÚNG TA CHỌN PHƯƠNG ÁN TRẢ LƯƠNG CHO NHÂN VIÊN NÀO?</t>
  </si>
  <si>
    <t>Mục tiêu của bộ phận</t>
  </si>
  <si>
    <t>Mục tiêu của cá nhân</t>
  </si>
  <si>
    <t>Hệ thống KPIs cá nhân</t>
  </si>
  <si>
    <t>Thưởng định kỳ</t>
  </si>
  <si>
    <t>Phó giám đốc</t>
  </si>
  <si>
    <t>Theo khối</t>
  </si>
  <si>
    <t>Mục tiêu Cty</t>
  </si>
  <si>
    <t>Giám đốc</t>
  </si>
  <si>
    <t>Theo công ty</t>
  </si>
  <si>
    <t>Thưởng theo lương</t>
  </si>
  <si>
    <t>Quy trình công việc</t>
  </si>
  <si>
    <t>Khung năng lực chiến lược</t>
  </si>
  <si>
    <t>Từ điển năng lực</t>
  </si>
  <si>
    <t>Phân cấp / chức danh</t>
  </si>
  <si>
    <t>P1 và P2 dùng để xây dựng lộ trình nghề nghiệp</t>
  </si>
  <si>
    <t>Nhận thức công việc (ASK)</t>
  </si>
  <si>
    <t>Năng lực cá nhân</t>
  </si>
  <si>
    <t>Lương theo năng lực</t>
  </si>
  <si>
    <t>Cấp 1</t>
  </si>
  <si>
    <t>Cấp 2</t>
  </si>
  <si>
    <t>Chuỗi giá trị</t>
  </si>
  <si>
    <t>Cơ cấu tổ chức</t>
  </si>
  <si>
    <t>Mô tả công việc</t>
  </si>
  <si>
    <t>Cấp 3</t>
  </si>
  <si>
    <t>Cấp 4</t>
  </si>
  <si>
    <t>Cấp 5</t>
  </si>
  <si>
    <t xml:space="preserve">Giá trị công việc </t>
  </si>
  <si>
    <t>Lương thị trường</t>
  </si>
  <si>
    <t>Tổng quỹ lương cho phép</t>
  </si>
  <si>
    <t>Lương theo vị trí</t>
  </si>
  <si>
    <t>Đánh giá công việc</t>
  </si>
  <si>
    <t>LỘ TRÌNH THĂNG TIẾN THEO CHỨC DANH</t>
  </si>
  <si>
    <t>Chỉ tiêu đánh giá</t>
  </si>
  <si>
    <t>Ngạch cao cấp</t>
  </si>
  <si>
    <t>GD</t>
  </si>
  <si>
    <t>LỘ TRÌNH CÔNG DANH</t>
  </si>
  <si>
    <t>PGD</t>
  </si>
  <si>
    <t>Ngạch Quản lý</t>
  </si>
  <si>
    <t>Phó Giám đốc</t>
  </si>
  <si>
    <t>TP</t>
  </si>
  <si>
    <t>Trưởng Phòng</t>
  </si>
  <si>
    <t>TN</t>
  </si>
  <si>
    <t>Ngạch NV</t>
  </si>
  <si>
    <t>Trưởng Nhóm</t>
  </si>
  <si>
    <t>bậc</t>
  </si>
  <si>
    <t>bậc phải thiết kế dài đủ 20 năm</t>
  </si>
  <si>
    <t>Chuyên gi cao cấp</t>
  </si>
  <si>
    <t>Ngạch chuyên gia</t>
  </si>
  <si>
    <t>Ngạch chuyên viên</t>
  </si>
  <si>
    <t>NV</t>
  </si>
  <si>
    <t>LỘ TRÌNH THĂNG TIẾN THEO CHUYÊN MÔN</t>
  </si>
  <si>
    <t>TỪ ĐIỂN NĂNG LỰC - PHÂN CẤP / BẬC</t>
  </si>
  <si>
    <t>Năng lực vị trí</t>
  </si>
  <si>
    <t>Chức danh</t>
  </si>
  <si>
    <t>Năng lực lõi - năng lực chung</t>
  </si>
  <si>
    <t>Chuyên viên / trưởng nhóm</t>
  </si>
  <si>
    <t>Chuyên viên Cao cấp / trưởng phòng</t>
  </si>
  <si>
    <t>Chuyên gia / PGĐ</t>
  </si>
  <si>
    <t>Chuyên gia cao cấp / GĐ</t>
  </si>
  <si>
    <t>Bậc năng lực - Bậc thợ - Level</t>
  </si>
  <si>
    <t>T.Tiền</t>
  </si>
  <si>
    <t>Lõi</t>
  </si>
  <si>
    <t>Sáng tạo</t>
  </si>
  <si>
    <t>II</t>
  </si>
  <si>
    <t>III</t>
  </si>
  <si>
    <t>V</t>
  </si>
  <si>
    <t>Am hiểu CNTT</t>
  </si>
  <si>
    <t>IV</t>
  </si>
  <si>
    <t>Có kiến thức về tập đoàn</t>
  </si>
  <si>
    <t>I</t>
  </si>
  <si>
    <t>Có kiến thức về công ty</t>
  </si>
  <si>
    <t>A. Công việc: NHÂN SỰ</t>
  </si>
  <si>
    <t>Vị trí Tổng hợp - Chung</t>
  </si>
  <si>
    <t>Tổng hợp</t>
  </si>
  <si>
    <t>Năng lực nghề / Lộ trình chuyên môn</t>
  </si>
  <si>
    <t>Chuyên viên Cao cấp</t>
  </si>
  <si>
    <t>Kiến thức(K)</t>
  </si>
  <si>
    <t>Chứng chỉ</t>
  </si>
  <si>
    <t>CCNA</t>
  </si>
  <si>
    <t>CCNP</t>
  </si>
  <si>
    <t>CCIE</t>
  </si>
  <si>
    <t>Kiến thức nhân sự</t>
  </si>
  <si>
    <t>Kỹ năng (S)</t>
  </si>
  <si>
    <t>Giao tiếp</t>
  </si>
  <si>
    <t>Thuyết trình</t>
  </si>
  <si>
    <t>Tố chất (A)</t>
  </si>
  <si>
    <t>Thích ứng</t>
  </si>
  <si>
    <t>Hướng đích</t>
  </si>
  <si>
    <t>Phát triển người khác</t>
  </si>
  <si>
    <t>Năng lực quản lý (danh sách Byham) / Lộ trình chức danh</t>
  </si>
  <si>
    <t>Phó Giám Đốc</t>
  </si>
  <si>
    <t>Giám Đốc</t>
  </si>
  <si>
    <t>Chuyên môn</t>
  </si>
  <si>
    <t>Như năng lực nhân viên ở trên</t>
  </si>
  <si>
    <t>Phải ít nhất là nhân viên bậc 2</t>
  </si>
  <si>
    <t>Phải ít nhất là chuyên viên bậc 3</t>
  </si>
  <si>
    <t>Lãnh đạo tạo ảnh hưởng</t>
  </si>
  <si>
    <t>-</t>
  </si>
  <si>
    <t>Ra quyết định</t>
  </si>
  <si>
    <t>Quản lý hiệu quả công việc</t>
  </si>
  <si>
    <t>Truyền thông</t>
  </si>
  <si>
    <t>Cá nhân</t>
  </si>
  <si>
    <t xml:space="preserve">Lên bậc có 2 phương án: 
</t>
  </si>
  <si>
    <t>Lên cấp / chức danh: phải đánh giá năng lực</t>
  </si>
  <si>
    <t>- PAN1 : chỉ cần lên theo thâm niên</t>
  </si>
  <si>
    <t>Mỗi cấp và chức danh lại có bậc. Việc lên bậc như thế nào phụ thuộc vào chính sách công ty như 2 phương án bên</t>
  </si>
  <si>
    <t>- PAN2 : lên theo năng lực</t>
  </si>
  <si>
    <t>TƯ DUY VỀ SẢN PHẨM CỦA HỆ THỐNG</t>
  </si>
  <si>
    <t>Kết quả phương án phức tạp</t>
  </si>
  <si>
    <t>Nguyễn Hùng Cường | kinhcan24 | blognhansu.net.vn</t>
  </si>
  <si>
    <t>Số lượng nhân sự</t>
  </si>
  <si>
    <t>Ngạch (nhóm)</t>
  </si>
  <si>
    <t>Điểm vị trí</t>
  </si>
  <si>
    <t>Tùy từng vị trí</t>
  </si>
  <si>
    <t>Tên</t>
  </si>
  <si>
    <t>Kí hiệu</t>
  </si>
  <si>
    <t>Nhóm</t>
  </si>
  <si>
    <t>Lãnh đạo cấp cao</t>
  </si>
  <si>
    <t>Lãnh đạo</t>
  </si>
  <si>
    <t>L</t>
  </si>
  <si>
    <t>K1</t>
  </si>
  <si>
    <t>K2</t>
  </si>
  <si>
    <t>K3</t>
  </si>
  <si>
    <t>K4</t>
  </si>
  <si>
    <t>K5</t>
  </si>
  <si>
    <t>K6</t>
  </si>
  <si>
    <t>K7</t>
  </si>
  <si>
    <t>LĐ cấp 1</t>
  </si>
  <si>
    <t>LĐ cấp 2</t>
  </si>
  <si>
    <t>LĐ cấp 3</t>
  </si>
  <si>
    <t>LĐ cấp 4</t>
  </si>
  <si>
    <t>L11</t>
  </si>
  <si>
    <t>L12</t>
  </si>
  <si>
    <t>L13</t>
  </si>
  <si>
    <t>L14</t>
  </si>
  <si>
    <t>K8</t>
  </si>
  <si>
    <t>LĐP cấp 1</t>
  </si>
  <si>
    <t>LĐP cấp 2</t>
  </si>
  <si>
    <t>GD Khối SX</t>
  </si>
  <si>
    <t>Lãnh đạo cấp trung</t>
  </si>
  <si>
    <t>Quản lý</t>
  </si>
  <si>
    <t>M</t>
  </si>
  <si>
    <t>M3</t>
  </si>
  <si>
    <t>GD Khối KD</t>
  </si>
  <si>
    <t>Tp R&amp;D</t>
  </si>
  <si>
    <t>Quản lý cấp cao</t>
  </si>
  <si>
    <t>M2</t>
  </si>
  <si>
    <t>M1</t>
  </si>
  <si>
    <t>M4</t>
  </si>
  <si>
    <t>Tp Mua hàng</t>
  </si>
  <si>
    <t>TP Sản xuất</t>
  </si>
  <si>
    <t>TP Marketing</t>
  </si>
  <si>
    <t>TP Kinh doanh</t>
  </si>
  <si>
    <t>TP Kế toán</t>
  </si>
  <si>
    <t>TP HCNS</t>
  </si>
  <si>
    <t>TN Frontend</t>
  </si>
  <si>
    <t>Quản lý cấp trung</t>
  </si>
  <si>
    <t>M5</t>
  </si>
  <si>
    <t>M6</t>
  </si>
  <si>
    <t>M7</t>
  </si>
  <si>
    <t>M8</t>
  </si>
  <si>
    <t>M9</t>
  </si>
  <si>
    <t>M10</t>
  </si>
  <si>
    <t>TN BA</t>
  </si>
  <si>
    <t>TN Backend</t>
  </si>
  <si>
    <t>Backend 2</t>
  </si>
  <si>
    <t>Frontend 2</t>
  </si>
  <si>
    <t>BA 2</t>
  </si>
  <si>
    <t>DeveOps 2</t>
  </si>
  <si>
    <t>Backend</t>
  </si>
  <si>
    <t>Frontend</t>
  </si>
  <si>
    <t>BA</t>
  </si>
  <si>
    <t>Tester</t>
  </si>
  <si>
    <t>UI/UX</t>
  </si>
  <si>
    <t>DeveOps</t>
  </si>
  <si>
    <t>Trade Marketing</t>
  </si>
  <si>
    <t>SEO partime</t>
  </si>
  <si>
    <t>Sale</t>
  </si>
  <si>
    <t>Sale Admin</t>
  </si>
  <si>
    <t>Kế toán SX</t>
  </si>
  <si>
    <t>Kế toán Nội bộ</t>
  </si>
  <si>
    <t>NV HCNS</t>
  </si>
  <si>
    <t>BẢN MÔ TẢ 
CÔNG VIỆC</t>
  </si>
  <si>
    <t xml:space="preserve">Mã số </t>
  </si>
  <si>
    <t>Ngày phát hành</t>
  </si>
  <si>
    <t>Lần chỉnh sửa, bổ sung</t>
  </si>
  <si>
    <t>Số trang</t>
  </si>
  <si>
    <r>
      <rPr>
        <b/>
        <sz val="11"/>
        <color indexed="8"/>
        <rFont val="Times New Roman"/>
        <family val="1"/>
      </rPr>
      <t xml:space="preserve">Vị trí công việc:   </t>
    </r>
    <r>
      <rPr>
        <b/>
        <i/>
        <sz val="11"/>
        <color indexed="8"/>
        <rFont val="Times New Roman"/>
        <family val="1"/>
      </rPr>
      <t xml:space="preserve">    </t>
    </r>
  </si>
  <si>
    <t>Đơn vị:</t>
  </si>
  <si>
    <t>Nguyễn Hùng Cường | Blognhansu.net.vn | kinhcan24</t>
  </si>
  <si>
    <t>I.</t>
  </si>
  <si>
    <t>THÔNG TIN CHUNG</t>
  </si>
  <si>
    <t>1.</t>
  </si>
  <si>
    <t>Quan hệ quản lý</t>
  </si>
  <si>
    <t>a)</t>
  </si>
  <si>
    <t xml:space="preserve">Cấp trên quản lý trực tiếp: </t>
  </si>
  <si>
    <t>b)</t>
  </si>
  <si>
    <t xml:space="preserve">Cấp dưới trực tiếp: </t>
  </si>
  <si>
    <t>2.</t>
  </si>
  <si>
    <r>
      <rPr>
        <b/>
        <sz val="11"/>
        <color indexed="8"/>
        <rFont val="Times New Roman"/>
        <family val="1"/>
      </rPr>
      <t>Quan hệ công việc:</t>
    </r>
    <r>
      <rPr>
        <b/>
        <i/>
        <sz val="11"/>
        <color indexed="8"/>
        <rFont val="Times New Roman"/>
        <family val="1"/>
      </rPr>
      <t xml:space="preserve">                      </t>
    </r>
  </si>
  <si>
    <t>2.1.</t>
  </si>
  <si>
    <t xml:space="preserve">Bên trong:             </t>
  </si>
  <si>
    <t>Tất cả các phòng ban</t>
  </si>
  <si>
    <t>2.2.</t>
  </si>
  <si>
    <t>Bên ngoài:</t>
  </si>
  <si>
    <t>Khách hàng</t>
  </si>
  <si>
    <t>II.</t>
  </si>
  <si>
    <t>MỤC ĐÍCH CÔNG VIỆC</t>
  </si>
  <si>
    <t>III.</t>
  </si>
  <si>
    <t xml:space="preserve">TRÁCH NHIỆM VÀ NHIỆM VỤ PHẢI LÀM </t>
  </si>
  <si>
    <t>KẾT QUẢ ĐẦU RA/ KPI</t>
  </si>
  <si>
    <t>Xây dựng mục tiêu, kế hoạch công việc</t>
  </si>
  <si>
    <t>Lập kế hoạch công việc theo định kỳ tháng, quý, năm</t>
  </si>
  <si>
    <t>B</t>
  </si>
  <si>
    <t>Tổ chức thực hiện công việc chuyên môn của Phòng</t>
  </si>
  <si>
    <t>Phụ lục KPI</t>
  </si>
  <si>
    <t xml:space="preserve">C </t>
  </si>
  <si>
    <t>Thực hiện duy trì các hoạt động cải tiến sáng tạo của bộ phận</t>
  </si>
  <si>
    <t>Nghiên cứu, thực nghiệm các cải tiến sáng tạo trong hoạt động bộ phận nhằm nâng cao năng suất</t>
  </si>
  <si>
    <t>Tổ chức phát động các chương trình thi đua cải tiến công việc trong bộ phận</t>
  </si>
  <si>
    <t>D</t>
  </si>
  <si>
    <t>Quản lý nhân sự phòng</t>
  </si>
  <si>
    <t>Tổ chức xây dựng bản mô tả công việc, quy định nhiệm vụ cụ thể cho từng vị trí công việc thuộc phòng.</t>
  </si>
  <si>
    <t>Tham gia các hoạt động tuyển dụng, đào tạo, hướng dẫn nghiệp vụ chuyên môn của phòng,</t>
  </si>
  <si>
    <t>3.</t>
  </si>
  <si>
    <t>Giao chỉ tiêu công việc; hỗ trợ, kiểm tra, giám sát và đánh giá kết quả công việc của NV</t>
  </si>
  <si>
    <t>4.</t>
  </si>
  <si>
    <t>Thực hiện việc đánh giá chất lượng người lao động định kì hoặc đột xuất; tham gia xét duyệt chế độ lương, thưởng, kỷ luật NV.</t>
  </si>
  <si>
    <t>5.</t>
  </si>
  <si>
    <t>Sắp xếp, phê duyệt chế độ nghỉ phép cho nhân viên phù hợp với kế hoạch công việc</t>
  </si>
  <si>
    <t>6.</t>
  </si>
  <si>
    <t>Phổ biến, duy trì, hướng dẫn NV chấp hành các chế độ chính sách, các quy định, nội quy, quy chế của công ty.</t>
  </si>
  <si>
    <t>7.</t>
  </si>
  <si>
    <t>Xử lý, giải quyết các vấn đề về nghỉ việc của nhân viên bộ phận</t>
  </si>
  <si>
    <t>E</t>
  </si>
  <si>
    <t>F</t>
  </si>
  <si>
    <t>Các công việc khác bao gồm nhưng không giới hạn</t>
  </si>
  <si>
    <t>Hoàn thành công việc</t>
  </si>
  <si>
    <t>G</t>
  </si>
  <si>
    <t>Báo cáo công việc</t>
  </si>
  <si>
    <t>Báo cáo kế hoạch tuần, tháng, quý, năm</t>
  </si>
  <si>
    <t>Tỷ lệ hoàn thành công việc thực tế/ kế hoạch dự kiến</t>
  </si>
  <si>
    <t>IV.</t>
  </si>
  <si>
    <t xml:space="preserve">QUYỀN HẠN </t>
  </si>
  <si>
    <t>Quyền đề xuất</t>
  </si>
  <si>
    <t>2.1</t>
  </si>
  <si>
    <t>Money - Tài chính</t>
  </si>
  <si>
    <t>Đề xuất chi tiêu vượt quá hạn mức</t>
  </si>
  <si>
    <t>2.2</t>
  </si>
  <si>
    <t>Man - Con người</t>
  </si>
  <si>
    <t>Đề xuất tuyển dụng và tiêu chuẩn tuyển dụng</t>
  </si>
  <si>
    <t>Đề xuất điều chuyển, sa thải, khen thưởng thăng chức</t>
  </si>
  <si>
    <t>2.3</t>
  </si>
  <si>
    <t>Machine - Máy móc dụng cụ</t>
  </si>
  <si>
    <t>Đề xuất các thiết bị cần thiết cho phòng</t>
  </si>
  <si>
    <t>2.4</t>
  </si>
  <si>
    <t>Material - Nguyên vật liệu</t>
  </si>
  <si>
    <t>2.5</t>
  </si>
  <si>
    <t>Method - Cách thức triển khai công việc</t>
  </si>
  <si>
    <t>Đề xuất chỉnh sửa thay đổi quy trình kinh doanh của công ty</t>
  </si>
  <si>
    <t>Quyền quyết định</t>
  </si>
  <si>
    <t>Chi tiêu trong giới hạn 5 triệu</t>
  </si>
  <si>
    <t>Bố trí điều động nhân viên trong phòng kinh doanh</t>
  </si>
  <si>
    <t>Đánh giá hiệu quả công việc của nhân viên</t>
  </si>
  <si>
    <t>Được quyết định giao từng thiết bị cho nhân viên trong phòng</t>
  </si>
  <si>
    <t>Quyết định xây dựng các hướng dẫn công việc nội bộ</t>
  </si>
  <si>
    <t>Từ chối thực thi công việc nếu vi phạm luật hoặc an toàn lao động</t>
  </si>
  <si>
    <t>V.</t>
  </si>
  <si>
    <t>ĐIỀU KIỆN LÀM VIỆC</t>
  </si>
  <si>
    <t xml:space="preserve">Thời gian làm việc: </t>
  </si>
  <si>
    <t>và 13h30 17h30</t>
  </si>
  <si>
    <t xml:space="preserve">Điều kiện môi trường làm việc: </t>
  </si>
  <si>
    <t>Được trang bị</t>
  </si>
  <si>
    <t>VI.</t>
  </si>
  <si>
    <t>TIÊU CHUẨN VỊ TRÍ</t>
  </si>
  <si>
    <t>Yêu cầu cơ bản</t>
  </si>
  <si>
    <t>1.1.</t>
  </si>
  <si>
    <t>Trình độ đào tạo</t>
  </si>
  <si>
    <t>1.2.</t>
  </si>
  <si>
    <t>Tin học</t>
  </si>
  <si>
    <t>1.3.</t>
  </si>
  <si>
    <t>Ngoại ngữ</t>
  </si>
  <si>
    <t>1.4.</t>
  </si>
  <si>
    <t>Kinh nghiệm</t>
  </si>
  <si>
    <t>Yêu cầu năng lực chuyên môn</t>
  </si>
  <si>
    <t>Bậc 2</t>
  </si>
  <si>
    <t>Bậc 3</t>
  </si>
  <si>
    <t>Bậc 4</t>
  </si>
  <si>
    <t>Bậc 5</t>
  </si>
  <si>
    <t>Kiến thức</t>
  </si>
  <si>
    <t>Kỹ năng</t>
  </si>
  <si>
    <t>Thái độ</t>
  </si>
  <si>
    <t>Khác: ( chứng chỉ nghề)</t>
  </si>
  <si>
    <t>Yêu cầu về năng lực quản lý</t>
  </si>
  <si>
    <t>Cải tiến</t>
  </si>
  <si>
    <t>Quản trị nhân sự</t>
  </si>
  <si>
    <t>Tổ chức sự kiện</t>
  </si>
  <si>
    <t>Tuyển dụng</t>
  </si>
  <si>
    <t>Đào tạo</t>
  </si>
  <si>
    <t>Nhìn người</t>
  </si>
  <si>
    <t>Tạo động lực</t>
  </si>
  <si>
    <t>Xây dựng phát triển đội nhóm</t>
  </si>
  <si>
    <t>Đánh giá hiệu quả công việc</t>
  </si>
  <si>
    <t>Giải quyết xung đột</t>
  </si>
  <si>
    <t>Làm việc nhóm</t>
  </si>
  <si>
    <t>Gây ảnh hưởng</t>
  </si>
  <si>
    <t>Báo cáo</t>
  </si>
  <si>
    <t>Cam kết</t>
  </si>
  <si>
    <t>Trách nhiệm</t>
  </si>
  <si>
    <t>Ngày        tháng      năm 20</t>
  </si>
  <si>
    <t>NGƯỜI THỰC HIỆN</t>
  </si>
  <si>
    <t>TRƯỞNG BỘ PHẬN</t>
  </si>
  <si>
    <t xml:space="preserve">   PHÒNG QTNS</t>
  </si>
  <si>
    <t>TỔNG GIÁM ĐỐC</t>
  </si>
  <si>
    <t>Không có</t>
  </si>
  <si>
    <t>Đảm bảo kết quả và hiệu suất công việc cá nhân</t>
  </si>
  <si>
    <t>Lập kế hoạch</t>
  </si>
  <si>
    <t>Thực hiện các công việc khác theo yêu cầu của trưởng bộ phận và công ty bao gồm nhưng không giới hạn</t>
  </si>
  <si>
    <t>Báo cáo kết quả công việc</t>
  </si>
  <si>
    <t>Đề xuất/ tham mưu về chi phí</t>
  </si>
  <si>
    <t>Đề xuất/ tham mưu sử dụng con người trong công ty</t>
  </si>
  <si>
    <t>Machine - Máy móc</t>
  </si>
  <si>
    <t>Đề xuất/ tham mưu sử dụng máy móc, dụng cụ trong công ty</t>
  </si>
  <si>
    <t>Đề xuất/ tham mưu sử dụng nguyên vật liệu trong công ty</t>
  </si>
  <si>
    <t>Đề xuất/ tham mưu cách thức triển khai công việc</t>
  </si>
  <si>
    <t>Quyết định sử dụng máy móc, dụng cụ được phân bổ</t>
  </si>
  <si>
    <t>Quyết định  sử dụng nguyên vật liệu được phân bổ theo hạn mức</t>
  </si>
  <si>
    <t>Quyết định một phần cách thức triển khai công việc</t>
  </si>
  <si>
    <t>BẢNG GIAO MỤC TIÊU HOẠT ĐỘNG TOÀN CÔNG TY NĂM 
(Ban hành theo quyết định số ………./HĐQT ngày ……/……./…………</t>
  </si>
  <si>
    <t>Số:</t>
  </si>
  <si>
    <t>Ngày: ……/……/………</t>
  </si>
  <si>
    <t>Mục tiêu bộ phận</t>
  </si>
  <si>
    <t>Trọng số</t>
  </si>
  <si>
    <t>Tiêu chí - thước đo/ tên KPI</t>
  </si>
  <si>
    <t>KPI năm</t>
  </si>
  <si>
    <t>Thước đo, đơn vị tính</t>
  </si>
  <si>
    <t>Tần suất kiểm soát</t>
  </si>
  <si>
    <t>Công cụ đo lường/Nguồn chứng minh</t>
  </si>
  <si>
    <t>PHÂN BỔ MỤC TIÊU THEO THÁNG</t>
  </si>
  <si>
    <t>Thành phần</t>
  </si>
  <si>
    <t>Tham chiếu</t>
  </si>
  <si>
    <t>Chỉ tiêu</t>
  </si>
  <si>
    <t>lời khen</t>
  </si>
  <si>
    <t>%</t>
  </si>
  <si>
    <t>Hoàn thành công việc của bộ phận</t>
  </si>
  <si>
    <t>BC NS</t>
  </si>
  <si>
    <t>Cường</t>
  </si>
  <si>
    <t>Ngày …. Tháng ….. Năm …….</t>
  </si>
  <si>
    <t>Người nhận mục tiêu</t>
  </si>
  <si>
    <t>BẢNG PHÂN BỔ NĂNG LỰC HOẠT ĐỘNG TOÀN CÔNG TY NĂM 
(Ban hành theo quyết định số ………./HĐQT ngày ……/……./…………</t>
  </si>
  <si>
    <t>Tên năng lực / Competencies</t>
  </si>
  <si>
    <t>Định nghĩa năng lực</t>
  </si>
  <si>
    <t>Phân loại</t>
  </si>
  <si>
    <t>Yêu cầu NL</t>
  </si>
  <si>
    <t>Công cụ đánh giá Năng lực</t>
  </si>
  <si>
    <t>Tần suất kiểm tra/ Đào tạo</t>
  </si>
  <si>
    <t>Yêu cầu</t>
  </si>
  <si>
    <t>P1K1</t>
  </si>
  <si>
    <t>S</t>
  </si>
  <si>
    <t>Bài kiểm tra</t>
  </si>
  <si>
    <t>Sản phẩm</t>
  </si>
  <si>
    <t>K</t>
  </si>
  <si>
    <t>Môi trường</t>
  </si>
  <si>
    <t>Nông học</t>
  </si>
  <si>
    <t>Tìm kiếm thông tin</t>
  </si>
  <si>
    <t>Nghiên cứu khoa học</t>
  </si>
  <si>
    <t>Luật sở hữu trí tuệ</t>
  </si>
  <si>
    <t>Core</t>
  </si>
  <si>
    <t>Co1</t>
  </si>
  <si>
    <t>Co2</t>
  </si>
  <si>
    <t>Co3</t>
  </si>
  <si>
    <t>Co4</t>
  </si>
  <si>
    <t>Tổng</t>
  </si>
  <si>
    <t>Mức 1: Hiểu biết cơ bản, làm tối thiểu</t>
  </si>
  <si>
    <t>Mức 2: Hiểu biết tốt,làm được một phần, cần sự giám sát hỗ trợ</t>
  </si>
  <si>
    <t>Mức 3: Hiểu biết sâu, thành thạo kỹ năng, làm được độc lập</t>
  </si>
  <si>
    <t>Mức 4: Hiểu biết sâu, thành thạo kỹ năng, sáng tạo, hoàn toàn độc lập</t>
  </si>
  <si>
    <t>Mức 5: Hiểu biết sâu rộng, thành thạo, có khả năng đào tạo/ gây ảnh hưởng, sáng tạo mới</t>
  </si>
  <si>
    <t>TP Depot</t>
  </si>
  <si>
    <t xml:space="preserve">KPI </t>
  </si>
  <si>
    <t>TB tháng</t>
  </si>
  <si>
    <t>F2</t>
  </si>
  <si>
    <t>F21</t>
  </si>
  <si>
    <t>Duy trì ổn định doanh thu bán hàng</t>
  </si>
  <si>
    <t>Tổng doanh thu cần cần đạt</t>
  </si>
  <si>
    <t>tỷ</t>
  </si>
  <si>
    <t>BC Kinh doanh</t>
  </si>
  <si>
    <t>F22</t>
  </si>
  <si>
    <t>Tổng số lượng khách hàng sử dụng dịch vụ</t>
  </si>
  <si>
    <t>KH</t>
  </si>
  <si>
    <t>F3</t>
  </si>
  <si>
    <t>F32</t>
  </si>
  <si>
    <t>Tăng cường kiểm soát chi phí</t>
  </si>
  <si>
    <t>Tỷ lệ chi phí bộ phận Depot/ tổng doanh thu</t>
  </si>
  <si>
    <t>BC Tài chính</t>
  </si>
  <si>
    <t>C2</t>
  </si>
  <si>
    <t>C22</t>
  </si>
  <si>
    <t>Duy trì mối quan hệ với các khách hàng cũ</t>
  </si>
  <si>
    <t>Số lời khen của khách về trải nghiệm</t>
  </si>
  <si>
    <t>BC Marketing</t>
  </si>
  <si>
    <t>P11</t>
  </si>
  <si>
    <t>Đảm bảo tiến độ, chất lượng, khối lượng dịch vụ logictic</t>
  </si>
  <si>
    <t>Tổng đơn hàng cần triển khai</t>
  </si>
  <si>
    <t>dự án</t>
  </si>
  <si>
    <t>BC Sản xuất</t>
  </si>
  <si>
    <t>P13</t>
  </si>
  <si>
    <t>Tỷ lệ diện tích được cho thuê/ tổng diện tích cho thuê đặt cont</t>
  </si>
  <si>
    <t>Tuần</t>
  </si>
  <si>
    <t>JD03</t>
  </si>
  <si>
    <t>JD031</t>
  </si>
  <si>
    <t>Thực hiện triển khai các dịch vụ depot</t>
  </si>
  <si>
    <t>Thời gian trung bình khách chờ bàn giao diện tích bãi hoặc cont / 1 lần</t>
  </si>
  <si>
    <t>Giờ</t>
  </si>
  <si>
    <t>BC Depot</t>
  </si>
  <si>
    <t>JD04</t>
  </si>
  <si>
    <t>JD032</t>
  </si>
  <si>
    <t>Phối hợp tạm ứng, thu hồi, theo dõi công nợ khách hàng với kế toán</t>
  </si>
  <si>
    <t>Tỷ lệ công nợ/ doanh thu</t>
  </si>
  <si>
    <t>Cách tính %HT</t>
  </si>
  <si>
    <t>Hiệu suất (thả nổi)</t>
  </si>
  <si>
    <t>KPI theo bậc (level)</t>
  </si>
  <si>
    <t>5W - 1H</t>
  </si>
  <si>
    <t>KQ</t>
  </si>
  <si>
    <t>%HT</t>
  </si>
  <si>
    <t>Điểm %</t>
  </si>
  <si>
    <t>What</t>
  </si>
  <si>
    <t>Why</t>
  </si>
  <si>
    <t>When</t>
  </si>
  <si>
    <t>Where</t>
  </si>
  <si>
    <t>Who</t>
  </si>
  <si>
    <t>How</t>
  </si>
  <si>
    <t>JD01</t>
  </si>
  <si>
    <t>JD011</t>
  </si>
  <si>
    <t>Làm thủ tục, chứng từ</t>
  </si>
  <si>
    <t>Tổng số đơn hàng cần triển khai dịch vụ</t>
  </si>
  <si>
    <t>Đơn</t>
  </si>
  <si>
    <t>KQ / Chỉ tiêu x 100%</t>
  </si>
  <si>
    <t>Key</t>
  </si>
  <si>
    <t>Chu kỳ</t>
  </si>
  <si>
    <t>Dữ liệu</t>
  </si>
  <si>
    <t>Cá nhân/ TP/ GĐ/ HR</t>
  </si>
  <si>
    <t>ĐG thả nổi</t>
  </si>
  <si>
    <t>JD012</t>
  </si>
  <si>
    <t>Số lời khen của khách hàng</t>
  </si>
  <si>
    <t xml:space="preserve">Nếu số lời khen = 2 thì đạt 100%, 2 lời khen đầu, mỗi lời khen được 50%, cứ mỗi lời khen thêm sau 100% thì được 10%, </t>
  </si>
  <si>
    <t>JD013</t>
  </si>
  <si>
    <t>Tỷ lệ chi phí phát sinh do dịch vụ lỗi, đền hàng/ tổng chi phí triển khai dịch vụ</t>
  </si>
  <si>
    <t>Chỉ tiêu/ KQ x 100%</t>
  </si>
  <si>
    <t>JD014</t>
  </si>
  <si>
    <t>Số thủ tục chứng từ được làm</t>
  </si>
  <si>
    <t>Thủ tục</t>
  </si>
  <si>
    <t>JD015</t>
  </si>
  <si>
    <t>Tỷ lệ lệnh được làm chứng từ/ tổng số lệnh được yêu cầu</t>
  </si>
  <si>
    <t>JD016</t>
  </si>
  <si>
    <t>Số chứng từ bị phát hiện lỗi sai hoặc thiếu thông tin</t>
  </si>
  <si>
    <t>JD02</t>
  </si>
  <si>
    <t>JD021</t>
  </si>
  <si>
    <t>Bàn giao cont cho khách</t>
  </si>
  <si>
    <t>Tổng số lệnh bàn giao cont được thực hiện</t>
  </si>
  <si>
    <t>lênh</t>
  </si>
  <si>
    <t>JD022</t>
  </si>
  <si>
    <t>Tổng số cont được bàn giao</t>
  </si>
  <si>
    <t>cont</t>
  </si>
  <si>
    <t>JD07</t>
  </si>
  <si>
    <t>JD071</t>
  </si>
  <si>
    <t>Tỷ lệ hoàn thành KPI của trưởng phòng</t>
  </si>
  <si>
    <t>Điểm % = %HT x Trọng số</t>
  </si>
  <si>
    <t>KPI bổ sung</t>
  </si>
  <si>
    <t>Tuân thủ nội quy</t>
  </si>
  <si>
    <t>Số lần đi làm muộn</t>
  </si>
  <si>
    <t>Số cải tiến công việc cần có</t>
  </si>
  <si>
    <t>Logictic Phương Linh</t>
  </si>
  <si>
    <t>TP Depot final</t>
  </si>
  <si>
    <t>Đánh giá năng lực</t>
  </si>
  <si>
    <t>Bậc năng lực</t>
  </si>
  <si>
    <t xml:space="preserve">KQ </t>
  </si>
  <si>
    <t>% đáp ứng</t>
  </si>
  <si>
    <t>F2K1</t>
  </si>
  <si>
    <t>Quản trị kinh doanh</t>
  </si>
  <si>
    <t>Bài test</t>
  </si>
  <si>
    <t>F2S1</t>
  </si>
  <si>
    <t>Bán hàng</t>
  </si>
  <si>
    <t>F2S2</t>
  </si>
  <si>
    <t>Chăm sóc khách hàng</t>
  </si>
  <si>
    <t>F2K2</t>
  </si>
  <si>
    <t>Sản phẩm/ dịch vụ</t>
  </si>
  <si>
    <t>Đảm bảo tiến độ, chất lựơng, khối lượng dịch vụ logictic</t>
  </si>
  <si>
    <t>Quản trị hậu cần</t>
  </si>
  <si>
    <t>P6</t>
  </si>
  <si>
    <t>P6S1</t>
  </si>
  <si>
    <t>Gia tăng cam kết nhân lực</t>
  </si>
  <si>
    <t>JD03K1</t>
  </si>
  <si>
    <t>Sơ đồ bãi</t>
  </si>
  <si>
    <t>JD08</t>
  </si>
  <si>
    <t>JD08K1</t>
  </si>
  <si>
    <t>Tham gia các dự án nâng cấp cơ sở hạ tầng, kho bãi của Depot</t>
  </si>
  <si>
    <t>Quản trị dự án</t>
  </si>
  <si>
    <t>Duy trì năng lực lõi</t>
  </si>
  <si>
    <t>Đồng hành</t>
  </si>
  <si>
    <t>Chuyên nghiệp</t>
  </si>
  <si>
    <t>Quan hệ</t>
  </si>
  <si>
    <t>P1K2</t>
  </si>
  <si>
    <t>P1A1</t>
  </si>
  <si>
    <t>Tư duy dịch vụ</t>
  </si>
  <si>
    <t>Quam sát hành vi</t>
  </si>
  <si>
    <t>JD03S1</t>
  </si>
  <si>
    <t>Thực hiện triển khai các dịch vụ depot (làm chứng từ và tham gia bàn giao cont cho khách)</t>
  </si>
  <si>
    <t>JD03A1</t>
  </si>
  <si>
    <t>Cẩn thận</t>
  </si>
  <si>
    <t>JD03A2</t>
  </si>
  <si>
    <t>Soạn thảo văn bản</t>
  </si>
  <si>
    <t>JD03S2</t>
  </si>
  <si>
    <t>Sử dụng phần mềm Depot</t>
  </si>
  <si>
    <t>JD06</t>
  </si>
  <si>
    <t>JD06S1</t>
  </si>
  <si>
    <t>Cung cấp, hỗ trợ phòng kế toán xuất hóa đơn</t>
  </si>
  <si>
    <t>Phó phòng và nhân viên trong bộ phận Depot</t>
  </si>
  <si>
    <t>Cơ quan quản lý nhà nước</t>
  </si>
  <si>
    <t>Nhà cung cấp</t>
  </si>
  <si>
    <t>Đảm bảo công việc của phòng đạt tiến độ, chất lượng, khối lượng được giao</t>
  </si>
  <si>
    <t>ĐỂ LÀM ĐƯỢC VIỆC NÀY, NGƯỜI ĐẢM NHẬN CẦN CÓ GÌ?</t>
  </si>
  <si>
    <t>Thái độ/ tính cách</t>
  </si>
  <si>
    <t>Bản kế hoạch</t>
  </si>
  <si>
    <t>Lập kế hoạch kinh doanh cho mảng Depot</t>
  </si>
  <si>
    <t>Giải quyết vấn đề</t>
  </si>
  <si>
    <t>Tò mò</t>
  </si>
  <si>
    <t>Đam mê</t>
  </si>
  <si>
    <t>Tỉ mỉ</t>
  </si>
  <si>
    <t>Ham học</t>
  </si>
  <si>
    <t>Tiêu chuẩn chất lượng</t>
  </si>
  <si>
    <t>Thiết bị kiểm định</t>
  </si>
  <si>
    <t>Quan sát</t>
  </si>
  <si>
    <t>Giám sát chất lượng</t>
  </si>
  <si>
    <t>Xây dựng quy trình</t>
  </si>
  <si>
    <t>Cảm quan sản phẩm</t>
  </si>
  <si>
    <t>Chính xác</t>
  </si>
  <si>
    <t>Trung thực</t>
  </si>
  <si>
    <t>Kỷ luật</t>
  </si>
  <si>
    <t>Quản lý thời gian</t>
  </si>
  <si>
    <t>Thuyết phục</t>
  </si>
  <si>
    <t>Lăng nghe</t>
  </si>
  <si>
    <t>Nhân viên gắn kết và hoàn thành các KPI được giao</t>
  </si>
  <si>
    <t>Tổ chức lưu trữ, bảo quản tài sản hồ sơ tài liệu liên quan đến nhiệm vụ của Phòng</t>
  </si>
  <si>
    <t>H</t>
  </si>
  <si>
    <t>Báo cáo kết quả kinh doanh mảng Depot</t>
  </si>
  <si>
    <t>8h - 12h</t>
  </si>
  <si>
    <t>linh hoạt</t>
  </si>
  <si>
    <t>Văn phòng riêng</t>
  </si>
  <si>
    <t>Công cụ dụng cụ làm việc</t>
  </si>
  <si>
    <t>Đại học</t>
  </si>
  <si>
    <t>chuyên ngành QT kinh doanh hoặc kinh tế</t>
  </si>
  <si>
    <t>lĩnh vực</t>
  </si>
  <si>
    <t>5 năm</t>
  </si>
  <si>
    <t>vị trí</t>
  </si>
  <si>
    <t>3 năm</t>
  </si>
  <si>
    <t>Tổ trưởng chứng từ</t>
  </si>
  <si>
    <t>HCNS</t>
  </si>
  <si>
    <t>Kế toán</t>
  </si>
  <si>
    <t>Đảm bảo chứng từ giấy tờ đầy đủ, không sai sót, không làm chậm quá trình triển khai dịch vụ cho khách hàng</t>
  </si>
  <si>
    <t>Tiếp nhận thông tin khách và đơn hàng</t>
  </si>
  <si>
    <t>Nhập dữ liệu vào phần mềm</t>
  </si>
  <si>
    <t>Xác định vị trí cont (block)</t>
  </si>
  <si>
    <t>Làm lệnh triển khai dịch vụ (nâng hạ, vệ sinh, bàn giao)</t>
  </si>
  <si>
    <t>Chuyển lệnh cho các bộ phận liên quan</t>
  </si>
  <si>
    <t>Tập hợp chứng từ nghiệm thu hoàn thành dịch vụ</t>
  </si>
  <si>
    <t>Bàn giao hồ sơ chứng từ cho kế toán</t>
  </si>
  <si>
    <t>Cung cấp thông tin cho thống kê</t>
  </si>
  <si>
    <t>Tham gia bàn giao cont cho khách</t>
  </si>
  <si>
    <t>Nhận lệnh bàn giao cont cho khách</t>
  </si>
  <si>
    <t>Liên hệ với khách, chốt thời gian bàn giao</t>
  </si>
  <si>
    <t>Tiến hành các thủ tục bàn giao cont cho khách</t>
  </si>
  <si>
    <t>Hoàn thiện hồ sơ và chuyển cho các bên liên quan</t>
  </si>
  <si>
    <t>C</t>
  </si>
  <si>
    <t>Xác nhận và cung cấp thông tin đã hoàn thành dịch vụ cho kế toán</t>
  </si>
  <si>
    <t>Hỗ trợ chăm sóc, giải đáp thắc mắc phản hồi của khách hàng</t>
  </si>
  <si>
    <t>Tham gia quản lý tài sản của bộ phận và cá nhân</t>
  </si>
  <si>
    <t>Báo cáo kết quả công việc theo yêu cầu</t>
  </si>
  <si>
    <t>Theo ca</t>
  </si>
  <si>
    <t>Trong bãi Depot</t>
  </si>
  <si>
    <t>VPP, công cụ dụng cụ, máy tính</t>
  </si>
  <si>
    <t>Cao đẳng</t>
  </si>
  <si>
    <t>Không</t>
  </si>
  <si>
    <t>1 năm</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</si>
</sst>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3" formatCode="_-* #,##0.00\ _₫_-;\-* #,##0.00\ _₫_-;_-* &quot;-&quot;??\ _₫_-;_-@_-"/>
    <numFmt numFmtId="164" formatCode="_(* #,##0.00_);_(* \(#,##0.00\);_(* &quot;-&quot;??_);_(@_)"/>
    <numFmt numFmtId="165" formatCode="_ &quot;\&quot;* #,##0_ ;_ &quot;\&quot;* \-#,##0_ ;_ &quot;\&quot;* &quot;-&quot;_ ;_ @_ "/>
    <numFmt numFmtId="166" formatCode="_ &quot;\&quot;* #,##0.00_ ;_ &quot;\&quot;* \-#,##0.00_ ;_ &quot;\&quot;* &quot;-&quot;??_ ;_ @_ "/>
    <numFmt numFmtId="167" formatCode="_ * #,##0_ ;_ * \-#,##0_ ;_ * &quot;-&quot;_ ;_ @_ "/>
    <numFmt numFmtId="168" formatCode="_ * #,##0.00_ ;_ * \-#,##0.00_ ;_ * &quot;-&quot;??_ ;_ @_ "/>
    <numFmt numFmtId="169" formatCode="_-&quot;£&quot;* #,##0.00_-;\-&quot;£&quot;* #,##0.00_-;_-&quot;£&quot;* &quot;-&quot;??_-;_-@_-"/>
    <numFmt numFmtId="170" formatCode="\$#,##0\ ;\(\$#,##0\)"/>
    <numFmt numFmtId="171" formatCode="&quot;\&quot;#,##0;[Red]&quot;\&quot;&quot;\&quot;\-#,##0"/>
    <numFmt numFmtId="172" formatCode="&quot;\&quot;#,##0.00;[Red]&quot;\&quot;&quot;\&quot;&quot;\&quot;&quot;\&quot;&quot;\&quot;&quot;\&quot;\-#,##0.00"/>
    <numFmt numFmtId="173" formatCode="&quot;\&quot;#,##0.00;[Red]&quot;\&quot;\-#,##0.00"/>
    <numFmt numFmtId="174" formatCode="&quot;\&quot;#,##0;[Red]&quot;\&quot;\-#,##0"/>
    <numFmt numFmtId="175" formatCode="s\t\a\nd\a\rd"/>
    <numFmt numFmtId="176" formatCode="_(&quot;$&quot;* #,##0.00_);_(&quot;$&quot;* \(#,##0.00\);_(&quot;$&quot;* &quot;-&quot;??_);_(@_)"/>
    <numFmt numFmtId="177" formatCode="_([$€-2]* #,##0.00_);_([$€-2]* \(#,##0.00\);_([$€-2]* &quot;-&quot;??_)"/>
    <numFmt numFmtId="178" formatCode="_(* #,##0_);_(* \(#,##0\);_(* &quot;-&quot;??_);_(@_)"/>
    <numFmt numFmtId="179" formatCode="_(* #,##0.000_);_(* \(#,##0.000\);_(* &quot;-&quot;??_);_(@_)"/>
    <numFmt numFmtId="180" formatCode="#,##0.000"/>
    <numFmt numFmtId="181" formatCode="_(* #,##0.0_);_(* \(#,##0.0\);_(* &quot;-&quot;??_);_(@_)"/>
    <numFmt numFmtId="182" formatCode="#,##0.0"/>
    <numFmt numFmtId="183" formatCode="0.0%"/>
    <numFmt numFmtId="184" formatCode="0.0"/>
    <numFmt numFmtId="185" formatCode="#,##0\ _₫"/>
  </numFmts>
  <fonts count="145">
    <font>
      <sz val="11"/>
      <color theme="1"/>
      <name val="Arial"/>
      <family val="2"/>
      <charset val="163"/>
      <scheme val="minor"/>
    </font>
    <font>
      <sz val="11"/>
      <color theme="1"/>
      <name val="Arial"/>
      <family val="2"/>
      <charset val="163"/>
      <scheme val="minor"/>
    </font>
    <font>
      <sz val="11"/>
      <color theme="1"/>
      <name val="Arial"/>
      <family val="2"/>
      <scheme val="minor"/>
    </font>
    <font>
      <b/>
      <sz val="11"/>
      <color theme="1"/>
      <name val="Arial"/>
      <family val="2"/>
      <charset val="163"/>
      <scheme val="minor"/>
    </font>
    <font>
      <sz val="11"/>
      <color theme="1"/>
      <name val="Arial"/>
      <family val="2"/>
    </font>
    <font>
      <sz val="12"/>
      <color theme="1"/>
      <name val="Arial"/>
      <family val="2"/>
      <scheme val="minor"/>
    </font>
    <font>
      <b/>
      <sz val="11"/>
      <color theme="0"/>
      <name val="Arial"/>
      <family val="2"/>
      <charset val="163"/>
      <scheme val="minor"/>
    </font>
    <font>
      <sz val="12"/>
      <name val="±¼¸²Ã¼"/>
      <family val="3"/>
      <charset val="129"/>
    </font>
    <font>
      <sz val="12"/>
      <name val="µ¸¿òÃ¼"/>
      <family val="3"/>
      <charset val="129"/>
    </font>
    <font>
      <sz val="11"/>
      <color indexed="8"/>
      <name val="Arial"/>
      <family val="2"/>
    </font>
    <font>
      <sz val="10"/>
      <name val="Arial"/>
      <family val="2"/>
    </font>
    <font>
      <sz val="10"/>
      <name val="Arial"/>
      <family val="2"/>
      <charset val="163"/>
    </font>
    <font>
      <b/>
      <sz val="12"/>
      <name val="Arial"/>
      <family val="2"/>
    </font>
    <font>
      <u/>
      <sz val="10"/>
      <color indexed="12"/>
      <name val="VNI-Times"/>
    </font>
    <font>
      <u/>
      <sz val="11"/>
      <color theme="10"/>
      <name val="Calibri"/>
      <family val="2"/>
    </font>
    <font>
      <u/>
      <sz val="10"/>
      <color indexed="12"/>
      <name val="Arial"/>
      <family val="2"/>
    </font>
    <font>
      <sz val="10"/>
      <name val="MS Sans Serif"/>
      <family val="2"/>
    </font>
    <font>
      <sz val="11"/>
      <color indexed="8"/>
      <name val="Arial"/>
      <family val="2"/>
      <charset val="163"/>
    </font>
    <font>
      <sz val="12"/>
      <name val=".VnTime"/>
      <family val="2"/>
    </font>
    <font>
      <sz val="8"/>
      <name val="VN Helvetica"/>
    </font>
    <font>
      <b/>
      <sz val="10"/>
      <name val="VN AvantGBook"/>
    </font>
    <font>
      <sz val="14"/>
      <name val="뼻뮝"/>
      <family val="3"/>
      <charset val="129"/>
    </font>
    <font>
      <sz val="12"/>
      <name val="뼻뮝"/>
      <family val="1"/>
      <charset val="129"/>
    </font>
    <font>
      <sz val="12"/>
      <name val="바탕체"/>
      <family val="1"/>
      <charset val="129"/>
    </font>
    <font>
      <sz val="10"/>
      <name val="굴림체"/>
      <family val="3"/>
      <charset val="129"/>
    </font>
    <font>
      <sz val="11"/>
      <color theme="1"/>
      <name val="Times New Roman"/>
      <family val="1"/>
      <charset val="163"/>
      <scheme val="major"/>
    </font>
    <font>
      <b/>
      <sz val="18"/>
      <color theme="3"/>
      <name val="Times New Roman"/>
      <family val="2"/>
      <charset val="163"/>
      <scheme val="major"/>
    </font>
    <font>
      <b/>
      <sz val="15"/>
      <color theme="3"/>
      <name val="Arial"/>
      <family val="2"/>
      <charset val="163"/>
      <scheme val="minor"/>
    </font>
    <font>
      <b/>
      <sz val="13"/>
      <color theme="3"/>
      <name val="Arial"/>
      <family val="2"/>
      <charset val="163"/>
      <scheme val="minor"/>
    </font>
    <font>
      <b/>
      <sz val="11"/>
      <color theme="3"/>
      <name val="Arial"/>
      <family val="2"/>
      <charset val="163"/>
      <scheme val="minor"/>
    </font>
    <font>
      <sz val="11"/>
      <color rgb="FF006100"/>
      <name val="Arial"/>
      <family val="2"/>
      <charset val="163"/>
      <scheme val="minor"/>
    </font>
    <font>
      <sz val="11"/>
      <color rgb="FF9C0006"/>
      <name val="Arial"/>
      <family val="2"/>
      <charset val="163"/>
      <scheme val="minor"/>
    </font>
    <font>
      <sz val="11"/>
      <color rgb="FF9C6500"/>
      <name val="Arial"/>
      <family val="2"/>
      <charset val="163"/>
      <scheme val="minor"/>
    </font>
    <font>
      <sz val="11"/>
      <color rgb="FF3F3F76"/>
      <name val="Arial"/>
      <family val="2"/>
      <charset val="163"/>
      <scheme val="minor"/>
    </font>
    <font>
      <b/>
      <sz val="11"/>
      <color rgb="FF3F3F3F"/>
      <name val="Arial"/>
      <family val="2"/>
      <charset val="163"/>
      <scheme val="minor"/>
    </font>
    <font>
      <b/>
      <sz val="11"/>
      <color rgb="FFFA7D00"/>
      <name val="Arial"/>
      <family val="2"/>
      <charset val="163"/>
      <scheme val="minor"/>
    </font>
    <font>
      <sz val="11"/>
      <color rgb="FFFA7D00"/>
      <name val="Arial"/>
      <family val="2"/>
      <charset val="163"/>
      <scheme val="minor"/>
    </font>
    <font>
      <sz val="11"/>
      <color rgb="FFFF0000"/>
      <name val="Arial"/>
      <family val="2"/>
      <charset val="163"/>
      <scheme val="minor"/>
    </font>
    <font>
      <i/>
      <sz val="11"/>
      <color rgb="FF7F7F7F"/>
      <name val="Arial"/>
      <family val="2"/>
      <charset val="163"/>
      <scheme val="minor"/>
    </font>
    <font>
      <sz val="11"/>
      <color theme="0"/>
      <name val="Arial"/>
      <family val="2"/>
      <charset val="163"/>
      <scheme val="minor"/>
    </font>
    <font>
      <sz val="11"/>
      <color theme="0"/>
      <name val="Arial"/>
      <family val="2"/>
      <scheme val="minor"/>
    </font>
    <font>
      <sz val="10"/>
      <color rgb="FF000000"/>
      <name val="Arial"/>
      <family val="2"/>
      <charset val="163"/>
    </font>
    <font>
      <sz val="10"/>
      <name val="Times New Roman"/>
      <family val="1"/>
    </font>
    <font>
      <u/>
      <sz val="10"/>
      <color indexed="12"/>
      <name val=".VnTime"/>
      <family val="2"/>
    </font>
    <font>
      <u/>
      <sz val="10"/>
      <color theme="10"/>
      <name val="Arial"/>
      <family val="2"/>
    </font>
    <font>
      <u/>
      <sz val="11"/>
      <color indexed="12"/>
      <name val="Calibri"/>
      <family val="2"/>
    </font>
    <font>
      <sz val="12"/>
      <color theme="1"/>
      <name val="Times New Roman"/>
      <family val="2"/>
    </font>
    <font>
      <sz val="11"/>
      <name val="ＭＳ Ｐゴシック"/>
      <family val="2"/>
    </font>
    <font>
      <sz val="14"/>
      <name val="Times New Roman"/>
      <family val="1"/>
      <charset val="163"/>
    </font>
    <font>
      <sz val="10"/>
      <name val="Arial"/>
      <family val="2"/>
      <charset val="163"/>
    </font>
    <font>
      <sz val="10"/>
      <name val="Verdana"/>
      <family val="2"/>
    </font>
    <font>
      <sz val="11"/>
      <color indexed="8"/>
      <name val="ＭＳ Ｐゴシック"/>
      <family val="2"/>
    </font>
    <font>
      <sz val="11"/>
      <color indexed="9"/>
      <name val="ＭＳ Ｐゴシック"/>
      <family val="2"/>
    </font>
    <font>
      <b/>
      <sz val="11"/>
      <color indexed="63"/>
      <name val="ＭＳ Ｐゴシック"/>
      <family val="2"/>
    </font>
    <font>
      <sz val="11"/>
      <color indexed="62"/>
      <name val="ＭＳ Ｐゴシック"/>
      <family val="2"/>
    </font>
    <font>
      <b/>
      <sz val="15"/>
      <color indexed="56"/>
      <name val="ＭＳ Ｐゴシック"/>
      <family val="2"/>
    </font>
    <font>
      <b/>
      <sz val="13"/>
      <color indexed="56"/>
      <name val="ＭＳ Ｐゴシック"/>
      <family val="2"/>
    </font>
    <font>
      <b/>
      <sz val="11"/>
      <color indexed="56"/>
      <name val="ＭＳ Ｐゴシック"/>
      <family val="2"/>
    </font>
    <font>
      <b/>
      <sz val="11"/>
      <color indexed="9"/>
      <name val="ＭＳ Ｐゴシック"/>
      <family val="2"/>
    </font>
    <font>
      <sz val="11"/>
      <color indexed="52"/>
      <name val="ＭＳ Ｐゴシック"/>
      <family val="2"/>
    </font>
    <font>
      <b/>
      <sz val="18"/>
      <color indexed="56"/>
      <name val="ＭＳ Ｐゴシック"/>
      <family val="2"/>
    </font>
    <font>
      <b/>
      <sz val="11"/>
      <color indexed="52"/>
      <name val="ＭＳ Ｐゴシック"/>
      <family val="2"/>
    </font>
    <font>
      <b/>
      <sz val="11"/>
      <color indexed="8"/>
      <name val="ＭＳ Ｐゴシック"/>
      <family val="2"/>
    </font>
    <font>
      <sz val="11"/>
      <color indexed="17"/>
      <name val="ＭＳ Ｐゴシック"/>
      <family val="2"/>
    </font>
    <font>
      <sz val="11"/>
      <color indexed="60"/>
      <name val="ＭＳ Ｐゴシック"/>
      <family val="2"/>
    </font>
    <font>
      <sz val="11"/>
      <color indexed="10"/>
      <name val="ＭＳ Ｐゴシック"/>
      <family val="2"/>
    </font>
    <font>
      <i/>
      <sz val="11"/>
      <color indexed="23"/>
      <name val="ＭＳ Ｐゴシック"/>
      <family val="2"/>
    </font>
    <font>
      <sz val="11"/>
      <color indexed="20"/>
      <name val="ＭＳ Ｐゴシック"/>
      <family val="2"/>
    </font>
    <font>
      <sz val="12"/>
      <color theme="1"/>
      <name val="Arial"/>
      <family val="2"/>
    </font>
    <font>
      <sz val="11"/>
      <color theme="1"/>
      <name val="Arial"/>
      <family val="2"/>
      <charset val="163"/>
    </font>
    <font>
      <sz val="10"/>
      <color rgb="FF000000"/>
      <name val="Arial"/>
      <family val="2"/>
      <charset val="163"/>
    </font>
    <font>
      <sz val="10"/>
      <color theme="1"/>
      <name val="Arial"/>
      <family val="2"/>
      <charset val="163"/>
      <scheme val="minor"/>
    </font>
    <font>
      <b/>
      <sz val="8"/>
      <name val="Arial"/>
      <family val="2"/>
    </font>
    <font>
      <b/>
      <sz val="14"/>
      <color indexed="60"/>
      <name val="Arial"/>
      <family val="2"/>
    </font>
    <font>
      <sz val="8"/>
      <name val="Arial"/>
      <family val="2"/>
    </font>
    <font>
      <sz val="10"/>
      <name val="Helv"/>
      <family val="2"/>
    </font>
    <font>
      <sz val="8"/>
      <color theme="0"/>
      <name val="Arial"/>
      <family val="2"/>
    </font>
    <font>
      <b/>
      <sz val="9"/>
      <color theme="0"/>
      <name val="Arial"/>
      <family val="2"/>
      <charset val="163"/>
    </font>
    <font>
      <sz val="8"/>
      <color indexed="12"/>
      <name val="Arial"/>
      <family val="2"/>
    </font>
    <font>
      <i/>
      <sz val="8"/>
      <color theme="0"/>
      <name val="Arial"/>
      <family val="2"/>
      <charset val="163"/>
    </font>
    <font>
      <sz val="10"/>
      <color theme="1"/>
      <name val="Arial"/>
      <family val="2"/>
      <charset val="163"/>
    </font>
    <font>
      <sz val="9"/>
      <color indexed="12"/>
      <name val="Arial"/>
      <family val="2"/>
      <charset val="163"/>
    </font>
    <font>
      <sz val="9"/>
      <name val="Arial"/>
      <family val="2"/>
    </font>
    <font>
      <sz val="8"/>
      <color theme="1"/>
      <name val="Arial"/>
      <family val="2"/>
      <charset val="163"/>
      <scheme val="minor"/>
    </font>
    <font>
      <sz val="11"/>
      <color theme="1"/>
      <name val="Times New Roman"/>
      <family val="1"/>
      <charset val="163"/>
    </font>
    <font>
      <b/>
      <sz val="12"/>
      <color theme="1"/>
      <name val="Times New Roman"/>
      <family val="1"/>
      <charset val="163"/>
      <scheme val="major"/>
    </font>
    <font>
      <sz val="12"/>
      <color theme="1"/>
      <name val="Times New Roman"/>
      <family val="1"/>
      <charset val="163"/>
      <scheme val="major"/>
    </font>
    <font>
      <i/>
      <sz val="12"/>
      <color theme="1"/>
      <name val="Times New Roman"/>
      <family val="1"/>
      <charset val="163"/>
      <scheme val="major"/>
    </font>
    <font>
      <b/>
      <sz val="14"/>
      <color theme="1"/>
      <name val="Arial"/>
      <family val="2"/>
      <scheme val="minor"/>
    </font>
    <font>
      <i/>
      <sz val="12"/>
      <color theme="1"/>
      <name val="Arial"/>
      <family val="2"/>
      <scheme val="minor"/>
    </font>
    <font>
      <i/>
      <sz val="8"/>
      <color theme="1"/>
      <name val="Arial"/>
      <family val="2"/>
      <scheme val="minor"/>
    </font>
    <font>
      <b/>
      <sz val="11"/>
      <color theme="1"/>
      <name val="Arial"/>
      <family val="2"/>
      <scheme val="minor"/>
    </font>
    <font>
      <sz val="9"/>
      <color theme="1"/>
      <name val="Arial"/>
      <family val="2"/>
      <scheme val="minor"/>
    </font>
    <font>
      <b/>
      <sz val="8"/>
      <color indexed="81"/>
      <name val="Tahoma"/>
      <family val="2"/>
      <charset val="163"/>
    </font>
    <font>
      <sz val="8"/>
      <color indexed="81"/>
      <name val="Tahoma"/>
      <family val="2"/>
      <charset val="163"/>
    </font>
    <font>
      <b/>
      <sz val="10"/>
      <color theme="1"/>
      <name val="Arial"/>
      <family val="2"/>
      <charset val="163"/>
      <scheme val="minor"/>
    </font>
    <font>
      <i/>
      <sz val="11"/>
      <color theme="1"/>
      <name val="Arial"/>
      <family val="2"/>
      <charset val="163"/>
      <scheme val="minor"/>
    </font>
    <font>
      <b/>
      <sz val="18"/>
      <color theme="1"/>
      <name val="Arial"/>
      <family val="2"/>
      <charset val="163"/>
      <scheme val="minor"/>
    </font>
    <font>
      <b/>
      <sz val="8"/>
      <color indexed="9"/>
      <name val="Arial"/>
      <family val="2"/>
      <charset val="163"/>
    </font>
    <font>
      <b/>
      <sz val="10"/>
      <color indexed="9"/>
      <name val="Arial"/>
      <family val="2"/>
    </font>
    <font>
      <b/>
      <sz val="8"/>
      <color indexed="9"/>
      <name val="Arial"/>
      <family val="2"/>
    </font>
    <font>
      <sz val="8"/>
      <name val="Arial"/>
      <family val="2"/>
      <charset val="163"/>
    </font>
    <font>
      <sz val="8"/>
      <color rgb="FFFF0000"/>
      <name val="Arial"/>
      <family val="2"/>
      <charset val="163"/>
    </font>
    <font>
      <sz val="8"/>
      <color indexed="9"/>
      <name val="Arial"/>
      <family val="2"/>
      <charset val="163"/>
    </font>
    <font>
      <b/>
      <sz val="8"/>
      <name val="Arial"/>
      <family val="2"/>
      <charset val="163"/>
    </font>
    <font>
      <b/>
      <sz val="10"/>
      <color theme="1"/>
      <name val="Times New Roman"/>
      <family val="1"/>
      <charset val="163"/>
      <scheme val="major"/>
    </font>
    <font>
      <sz val="10"/>
      <color theme="1"/>
      <name val="Times New Roman"/>
      <family val="1"/>
      <charset val="163"/>
      <scheme val="major"/>
    </font>
    <font>
      <i/>
      <sz val="8"/>
      <color theme="1"/>
      <name val="Arial"/>
      <family val="2"/>
      <charset val="163"/>
      <scheme val="minor"/>
    </font>
    <font>
      <sz val="10"/>
      <color theme="0"/>
      <name val="Times New Roman"/>
      <family val="1"/>
      <charset val="163"/>
      <scheme val="major"/>
    </font>
    <font>
      <b/>
      <sz val="10"/>
      <color theme="0"/>
      <name val="Times New Roman"/>
      <family val="1"/>
      <charset val="163"/>
      <scheme val="major"/>
    </font>
    <font>
      <sz val="10"/>
      <color indexed="12"/>
      <name val="Times New Roman"/>
      <family val="1"/>
      <charset val="163"/>
      <scheme val="major"/>
    </font>
    <font>
      <sz val="10"/>
      <name val="Times New Roman"/>
      <family val="1"/>
      <charset val="163"/>
      <scheme val="major"/>
    </font>
    <font>
      <b/>
      <sz val="10"/>
      <name val="Times New Roman"/>
      <family val="1"/>
      <charset val="163"/>
      <scheme val="major"/>
    </font>
    <font>
      <b/>
      <sz val="10"/>
      <color indexed="12"/>
      <name val="Times New Roman"/>
      <family val="1"/>
      <charset val="163"/>
      <scheme val="major"/>
    </font>
    <font>
      <sz val="11"/>
      <color indexed="8"/>
      <name val="Times New Roman"/>
      <family val="1"/>
    </font>
    <font>
      <b/>
      <sz val="18"/>
      <color rgb="FF002060"/>
      <name val="Times New Roman"/>
      <family val="1"/>
    </font>
    <font>
      <b/>
      <i/>
      <sz val="11"/>
      <color indexed="8"/>
      <name val="Times New Roman"/>
      <family val="1"/>
    </font>
    <font>
      <b/>
      <sz val="11"/>
      <color indexed="8"/>
      <name val="Times New Roman"/>
      <family val="1"/>
    </font>
    <font>
      <b/>
      <u/>
      <sz val="11"/>
      <color indexed="8"/>
      <name val="Times New Roman"/>
      <family val="1"/>
    </font>
    <font>
      <i/>
      <sz val="11"/>
      <color theme="1"/>
      <name val="Times New Roman"/>
      <family val="1"/>
      <charset val="163"/>
    </font>
    <font>
      <b/>
      <sz val="12"/>
      <color indexed="8"/>
      <name val="Times New Roman"/>
      <family val="1"/>
    </font>
    <font>
      <sz val="11"/>
      <color indexed="8"/>
      <name val="Times New Roman"/>
      <family val="1"/>
      <charset val="163"/>
    </font>
    <font>
      <b/>
      <sz val="11"/>
      <name val="Times New Roman"/>
      <family val="1"/>
    </font>
    <font>
      <sz val="11"/>
      <name val="Times New Roman"/>
      <family val="1"/>
      <charset val="163"/>
    </font>
    <font>
      <sz val="11"/>
      <name val="Times New Roman"/>
      <family val="1"/>
    </font>
    <font>
      <sz val="12"/>
      <color indexed="8"/>
      <name val="Times New Roman"/>
      <family val="1"/>
    </font>
    <font>
      <sz val="11"/>
      <color theme="1"/>
      <name val="Times New Roman"/>
      <family val="1"/>
    </font>
    <font>
      <sz val="12"/>
      <color theme="1"/>
      <name val="Times New Roman"/>
      <family val="1"/>
    </font>
    <font>
      <sz val="12"/>
      <name val="Times New Roman"/>
      <family val="1"/>
    </font>
    <font>
      <sz val="11"/>
      <color indexed="8"/>
      <name val="Times New Roman"/>
      <family val="1"/>
      <charset val="163"/>
      <scheme val="major"/>
    </font>
    <font>
      <b/>
      <sz val="11"/>
      <color indexed="8"/>
      <name val="Arial"/>
      <family val="2"/>
    </font>
    <font>
      <b/>
      <sz val="11"/>
      <name val="Times New Roman"/>
      <family val="1"/>
      <charset val="163"/>
    </font>
    <font>
      <b/>
      <sz val="11"/>
      <color indexed="8"/>
      <name val="Times New Roman"/>
      <family val="1"/>
      <charset val="163"/>
    </font>
    <font>
      <i/>
      <sz val="11"/>
      <color indexed="8"/>
      <name val="Times New Roman"/>
      <family val="1"/>
      <charset val="163"/>
    </font>
    <font>
      <b/>
      <sz val="11"/>
      <color theme="1"/>
      <name val="Times New Roman"/>
      <family val="1"/>
    </font>
    <font>
      <sz val="11"/>
      <name val="Times New Roman"/>
      <family val="1"/>
      <charset val="163"/>
      <scheme val="major"/>
    </font>
    <font>
      <b/>
      <sz val="11"/>
      <color theme="1"/>
      <name val="Times New Roman"/>
      <family val="1"/>
      <charset val="163"/>
    </font>
    <font>
      <b/>
      <i/>
      <sz val="11"/>
      <color theme="1"/>
      <name val="Times New Roman"/>
      <family val="1"/>
      <charset val="163"/>
    </font>
    <font>
      <b/>
      <sz val="12"/>
      <color theme="1"/>
      <name val="Times New Roman"/>
      <family val="1"/>
      <charset val="163"/>
    </font>
    <font>
      <b/>
      <sz val="11"/>
      <color theme="0"/>
      <name val="Times New Roman"/>
      <family val="1"/>
      <charset val="163"/>
    </font>
    <font>
      <b/>
      <sz val="8"/>
      <color indexed="81"/>
      <name val="Tahoma"/>
      <charset val="163"/>
    </font>
    <font>
      <sz val="8"/>
      <color indexed="81"/>
      <name val="Tahoma"/>
      <charset val="163"/>
    </font>
    <font>
      <b/>
      <sz val="11"/>
      <name val="Times New Roman"/>
      <family val="1"/>
      <charset val="163"/>
      <scheme val="major"/>
    </font>
    <font>
      <sz val="11"/>
      <color rgb="FFFF0000"/>
      <name val="Times New Roman"/>
      <family val="1"/>
    </font>
    <font>
      <b/>
      <sz val="11"/>
      <color theme="0"/>
      <name val="Arial"/>
      <family val="2"/>
    </font>
  </fonts>
  <fills count="84">
    <fill>
      <patternFill patternType="none"/>
    </fill>
    <fill>
      <patternFill patternType="gray125"/>
    </fill>
    <fill>
      <patternFill patternType="solid">
        <fgColor rgb="FFA5A5A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26"/>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theme="6" tint="-0.249977111117893"/>
        <bgColor indexed="64"/>
      </patternFill>
    </fill>
    <fill>
      <patternFill patternType="solid">
        <fgColor indexed="9"/>
        <bgColor indexed="64"/>
      </patternFill>
    </fill>
    <fill>
      <patternFill patternType="solid">
        <fgColor indexed="41"/>
        <bgColor indexed="64"/>
      </patternFill>
    </fill>
    <fill>
      <patternFill patternType="solid">
        <fgColor rgb="FF99CC0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rgb="FF00B050"/>
        <bgColor indexed="64"/>
      </patternFill>
    </fill>
    <fill>
      <patternFill patternType="solid">
        <fgColor theme="9" tint="0.79998168889431442"/>
        <bgColor indexed="64"/>
      </patternFill>
    </fill>
    <fill>
      <patternFill patternType="solid">
        <fgColor rgb="FF92D050"/>
        <bgColor indexed="64"/>
      </patternFill>
    </fill>
    <fill>
      <patternFill patternType="solid">
        <fgColor rgb="FF00B0F0"/>
        <bgColor indexed="64"/>
      </patternFill>
    </fill>
    <fill>
      <patternFill patternType="solid">
        <fgColor rgb="FF0070C0"/>
        <bgColor indexed="64"/>
      </patternFill>
    </fill>
    <fill>
      <patternFill patternType="solid">
        <fgColor rgb="FFFF000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rgb="FF00CC66"/>
        <bgColor indexed="64"/>
      </patternFill>
    </fill>
    <fill>
      <patternFill patternType="solid">
        <fgColor indexed="23"/>
        <bgColor indexed="64"/>
      </patternFill>
    </fill>
    <fill>
      <patternFill patternType="solid">
        <fgColor indexed="44"/>
        <bgColor indexed="64"/>
      </patternFill>
    </fill>
    <fill>
      <patternFill patternType="solid">
        <fgColor theme="8" tint="0.59999389629810485"/>
        <bgColor indexed="64"/>
      </patternFill>
    </fill>
    <fill>
      <patternFill patternType="solid">
        <fgColor rgb="FFFFFF00"/>
        <bgColor rgb="FFFFFF00"/>
      </patternFill>
    </fill>
    <fill>
      <patternFill patternType="solid">
        <fgColor rgb="FFF2DBDB"/>
        <bgColor rgb="FFF2DBDB"/>
      </patternFill>
    </fill>
    <fill>
      <patternFill patternType="solid">
        <fgColor theme="5" tint="0.59999389629810485"/>
        <bgColor rgb="FFFFFF00"/>
      </patternFill>
    </fill>
    <fill>
      <patternFill patternType="solid">
        <fgColor theme="6" tint="0.59999389629810485"/>
        <bgColor indexed="64"/>
      </patternFill>
    </fill>
    <fill>
      <patternFill patternType="solid">
        <fgColor theme="4" tint="-0.249977111117893"/>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style="double">
        <color rgb="FF3F3F3F"/>
      </left>
      <right style="double">
        <color rgb="FF3F3F3F"/>
      </right>
      <top style="double">
        <color rgb="FF3F3F3F"/>
      </top>
      <bottom style="double">
        <color rgb="FF3F3F3F"/>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dashDotDot">
        <color theme="0" tint="-0.14999847407452621"/>
      </left>
      <right style="dashDotDot">
        <color theme="0" tint="-0.14999847407452621"/>
      </right>
      <top style="dashDotDot">
        <color theme="0" tint="-0.14999847407452621"/>
      </top>
      <bottom style="dashDotDot">
        <color theme="0" tint="-0.14999847407452621"/>
      </bottom>
      <diagonal/>
    </border>
    <border>
      <left style="dashDotDot">
        <color theme="0" tint="-0.14999847407452621"/>
      </left>
      <right/>
      <top/>
      <bottom/>
      <diagonal/>
    </border>
    <border>
      <left style="dashDotDot">
        <color theme="0" tint="-0.14999847407452621"/>
      </left>
      <right style="dashDotDot">
        <color theme="0" tint="-0.14999847407452621"/>
      </right>
      <top style="dashDotDot">
        <color theme="0" tint="-0.14999847407452621"/>
      </top>
      <bottom/>
      <diagonal/>
    </border>
    <border>
      <left style="dashDotDot">
        <color theme="0" tint="-0.14999847407452621"/>
      </left>
      <right style="dashDotDot">
        <color theme="0" tint="-0.14999847407452621"/>
      </right>
      <top/>
      <bottom/>
      <diagonal/>
    </border>
    <border>
      <left style="dashDotDot">
        <color theme="0" tint="-0.14999847407452621"/>
      </left>
      <right style="dashDotDot">
        <color theme="0" tint="-0.14999847407452621"/>
      </right>
      <top/>
      <bottom style="dashDotDot">
        <color theme="0" tint="-0.14999847407452621"/>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indexed="64"/>
      </left>
      <right/>
      <top style="thin">
        <color rgb="FF000000"/>
      </top>
      <bottom/>
      <diagonal/>
    </border>
  </borders>
  <cellStyleXfs count="222">
    <xf numFmtId="0" fontId="0" fillId="0" borderId="0"/>
    <xf numFmtId="0" fontId="2" fillId="0" borderId="0"/>
    <xf numFmtId="0" fontId="1" fillId="0" borderId="0"/>
    <xf numFmtId="9" fontId="2"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2" fillId="0" borderId="0" applyFont="0" applyFill="0" applyBorder="0" applyAlignment="0" applyProtection="0"/>
    <xf numFmtId="0" fontId="2" fillId="0" borderId="0"/>
    <xf numFmtId="0" fontId="4" fillId="0" borderId="0"/>
    <xf numFmtId="0" fontId="5" fillId="0" borderId="0"/>
    <xf numFmtId="165" fontId="7" fillId="0" borderId="0" applyFont="0" applyFill="0" applyBorder="0" applyAlignment="0" applyProtection="0"/>
    <xf numFmtId="166" fontId="7" fillId="0" borderId="0" applyFont="0" applyFill="0" applyBorder="0" applyAlignment="0" applyProtection="0"/>
    <xf numFmtId="167" fontId="7" fillId="0" borderId="0" applyFont="0" applyFill="0" applyBorder="0" applyAlignment="0" applyProtection="0"/>
    <xf numFmtId="168" fontId="7" fillId="0" borderId="0" applyFont="0" applyFill="0" applyBorder="0" applyAlignment="0" applyProtection="0"/>
    <xf numFmtId="0" fontId="8" fillId="0" borderId="0"/>
    <xf numFmtId="43" fontId="9" fillId="0" borderId="0" applyFont="0" applyFill="0" applyBorder="0" applyAlignment="0" applyProtection="0"/>
    <xf numFmtId="3" fontId="10" fillId="0" borderId="0" applyFont="0" applyFill="0" applyBorder="0" applyAlignment="0" applyProtection="0"/>
    <xf numFmtId="169" fontId="11" fillId="0" borderId="0" applyFont="0" applyFill="0" applyBorder="0" applyAlignment="0" applyProtection="0"/>
    <xf numFmtId="170" fontId="10" fillId="0" borderId="0" applyFont="0" applyFill="0" applyBorder="0" applyAlignment="0" applyProtection="0"/>
    <xf numFmtId="0" fontId="6" fillId="2" borderId="13" applyNumberFormat="0" applyAlignment="0" applyProtection="0"/>
    <xf numFmtId="0" fontId="10" fillId="0" borderId="0" applyFont="0" applyFill="0" applyBorder="0" applyAlignment="0" applyProtection="0"/>
    <xf numFmtId="2" fontId="10" fillId="0" borderId="0" applyFont="0" applyFill="0" applyBorder="0" applyAlignment="0" applyProtection="0"/>
    <xf numFmtId="0" fontId="12" fillId="0" borderId="14" applyNumberFormat="0" applyAlignment="0" applyProtection="0">
      <alignment horizontal="left" vertical="center"/>
    </xf>
    <xf numFmtId="0" fontId="12" fillId="0" borderId="11">
      <alignment horizontal="left" vertical="center"/>
    </xf>
    <xf numFmtId="0" fontId="13"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6" fillId="0" borderId="0"/>
    <xf numFmtId="0" fontId="1" fillId="0" borderId="0"/>
    <xf numFmtId="0" fontId="10" fillId="0" borderId="0"/>
    <xf numFmtId="0" fontId="11" fillId="0" borderId="0"/>
    <xf numFmtId="0" fontId="2" fillId="0" borderId="0"/>
    <xf numFmtId="0" fontId="10" fillId="0" borderId="0"/>
    <xf numFmtId="0" fontId="10" fillId="0" borderId="0"/>
    <xf numFmtId="0" fontId="10" fillId="0" borderId="0"/>
    <xf numFmtId="0" fontId="10" fillId="0" borderId="0"/>
    <xf numFmtId="0" fontId="10" fillId="0" borderId="0"/>
    <xf numFmtId="0" fontId="17" fillId="0" borderId="0"/>
    <xf numFmtId="0" fontId="10" fillId="0" borderId="0"/>
    <xf numFmtId="0" fontId="1" fillId="0" borderId="0"/>
    <xf numFmtId="0" fontId="11" fillId="0" borderId="0"/>
    <xf numFmtId="0" fontId="9" fillId="0" borderId="0"/>
    <xf numFmtId="0" fontId="1" fillId="0" borderId="0"/>
    <xf numFmtId="9" fontId="1" fillId="0" borderId="0" applyFont="0" applyFill="0" applyBorder="0" applyAlignment="0" applyProtection="0"/>
    <xf numFmtId="0" fontId="9" fillId="0" borderId="0"/>
    <xf numFmtId="0" fontId="9" fillId="0" borderId="0" applyFill="0"/>
    <xf numFmtId="0" fontId="18" fillId="0" borderId="9">
      <alignment horizontal="left" vertical="top"/>
    </xf>
    <xf numFmtId="0" fontId="19" fillId="0" borderId="9">
      <alignment horizontal="left" vertical="center"/>
    </xf>
    <xf numFmtId="0" fontId="20" fillId="0" borderId="8"/>
    <xf numFmtId="40" fontId="21" fillId="0" borderId="0" applyFont="0" applyFill="0" applyBorder="0" applyAlignment="0" applyProtection="0"/>
    <xf numFmtId="38"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10" fontId="10" fillId="0" borderId="0" applyFont="0" applyFill="0" applyBorder="0" applyAlignment="0" applyProtection="0"/>
    <xf numFmtId="0" fontId="22" fillId="0" borderId="0"/>
    <xf numFmtId="171" fontId="10" fillId="0" borderId="0" applyFont="0" applyFill="0" applyBorder="0" applyAlignment="0" applyProtection="0"/>
    <xf numFmtId="172" fontId="10" fillId="0" borderId="0" applyFont="0" applyFill="0" applyBorder="0" applyAlignment="0" applyProtection="0"/>
    <xf numFmtId="173" fontId="23" fillId="0" borderId="0" applyFont="0" applyFill="0" applyBorder="0" applyAlignment="0" applyProtection="0"/>
    <xf numFmtId="174" fontId="23" fillId="0" borderId="0" applyFont="0" applyFill="0" applyBorder="0" applyAlignment="0" applyProtection="0"/>
    <xf numFmtId="0" fontId="24" fillId="0" borderId="0"/>
    <xf numFmtId="0" fontId="4" fillId="0" borderId="0"/>
    <xf numFmtId="0" fontId="18" fillId="0" borderId="0" applyFill="0"/>
    <xf numFmtId="0" fontId="1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39" fillId="12" borderId="0" applyNumberFormat="0" applyBorder="0" applyAlignment="0" applyProtection="0"/>
    <xf numFmtId="0" fontId="39" fillId="16" borderId="0" applyNumberFormat="0" applyBorder="0" applyAlignment="0" applyProtection="0"/>
    <xf numFmtId="0" fontId="39" fillId="20" borderId="0" applyNumberFormat="0" applyBorder="0" applyAlignment="0" applyProtection="0"/>
    <xf numFmtId="0" fontId="39" fillId="24" borderId="0" applyNumberFormat="0" applyBorder="0" applyAlignment="0" applyProtection="0"/>
    <xf numFmtId="0" fontId="39" fillId="28" borderId="0" applyNumberFormat="0" applyBorder="0" applyAlignment="0" applyProtection="0"/>
    <xf numFmtId="0" fontId="39" fillId="32" borderId="0" applyNumberFormat="0" applyBorder="0" applyAlignment="0" applyProtection="0"/>
    <xf numFmtId="0" fontId="39" fillId="9" borderId="0" applyNumberFormat="0" applyBorder="0" applyAlignment="0" applyProtection="0"/>
    <xf numFmtId="0" fontId="39" fillId="13" borderId="0" applyNumberFormat="0" applyBorder="0" applyAlignment="0" applyProtection="0"/>
    <xf numFmtId="0" fontId="40" fillId="13" borderId="0" applyNumberFormat="0" applyBorder="0" applyAlignment="0" applyProtection="0"/>
    <xf numFmtId="0" fontId="39" fillId="17" borderId="0" applyNumberFormat="0" applyBorder="0" applyAlignment="0" applyProtection="0"/>
    <xf numFmtId="0" fontId="40" fillId="17" borderId="0" applyNumberFormat="0" applyBorder="0" applyAlignment="0" applyProtection="0"/>
    <xf numFmtId="0" fontId="39" fillId="21" borderId="0" applyNumberFormat="0" applyBorder="0" applyAlignment="0" applyProtection="0"/>
    <xf numFmtId="0" fontId="39" fillId="25" borderId="0" applyNumberFormat="0" applyBorder="0" applyAlignment="0" applyProtection="0"/>
    <xf numFmtId="0" fontId="39" fillId="29" borderId="0" applyNumberFormat="0" applyBorder="0" applyAlignment="0" applyProtection="0"/>
    <xf numFmtId="0" fontId="31" fillId="4" borderId="0" applyNumberFormat="0" applyBorder="0" applyAlignment="0" applyProtection="0"/>
    <xf numFmtId="170" fontId="11" fillId="0" borderId="0" applyFont="0" applyFill="0" applyBorder="0" applyAlignment="0" applyProtection="0"/>
    <xf numFmtId="0" fontId="35" fillId="7" borderId="18" applyNumberFormat="0" applyAlignment="0" applyProtection="0"/>
    <xf numFmtId="43" fontId="2" fillId="0" borderId="0" applyFont="0" applyFill="0" applyBorder="0" applyAlignment="0" applyProtection="0"/>
    <xf numFmtId="164" fontId="11" fillId="0" borderId="0" applyFont="0" applyFill="0" applyBorder="0" applyAlignment="0" applyProtection="0"/>
    <xf numFmtId="43" fontId="9" fillId="0" borderId="0" applyFont="0" applyFill="0" applyBorder="0" applyAlignment="0" applyProtection="0"/>
    <xf numFmtId="164" fontId="41" fillId="0" borderId="0" applyFont="0" applyFill="0" applyBorder="0" applyAlignment="0" applyProtection="0"/>
    <xf numFmtId="164" fontId="42" fillId="0" borderId="0" applyFont="0" applyFill="0" applyBorder="0" applyAlignment="0" applyProtection="0"/>
    <xf numFmtId="175" fontId="11" fillId="0" borderId="0" applyFont="0" applyFill="0" applyBorder="0" applyAlignment="0" applyProtection="0"/>
    <xf numFmtId="0" fontId="38" fillId="0" borderId="0" applyNumberFormat="0" applyFill="0" applyBorder="0" applyAlignment="0" applyProtection="0"/>
    <xf numFmtId="2" fontId="11" fillId="0" borderId="0" applyFont="0" applyFill="0" applyBorder="0" applyAlignment="0" applyProtection="0"/>
    <xf numFmtId="0" fontId="30" fillId="3" borderId="0" applyNumberFormat="0" applyBorder="0" applyAlignment="0" applyProtection="0"/>
    <xf numFmtId="0" fontId="27" fillId="0" borderId="15" applyNumberFormat="0" applyFill="0" applyAlignment="0" applyProtection="0"/>
    <xf numFmtId="0" fontId="28" fillId="0" borderId="16" applyNumberFormat="0" applyFill="0" applyAlignment="0" applyProtection="0"/>
    <xf numFmtId="0" fontId="29" fillId="0" borderId="17" applyNumberFormat="0" applyFill="0" applyAlignment="0" applyProtection="0"/>
    <xf numFmtId="0" fontId="29" fillId="0" borderId="0" applyNumberFormat="0" applyFill="0" applyBorder="0" applyAlignment="0" applyProtection="0"/>
    <xf numFmtId="0" fontId="4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4" fillId="0" borderId="0" applyNumberFormat="0" applyFill="0" applyBorder="0" applyAlignment="0" applyProtection="0"/>
    <xf numFmtId="0" fontId="45" fillId="0" borderId="0" applyNumberFormat="0" applyFill="0" applyBorder="0" applyAlignment="0" applyProtection="0">
      <alignment vertical="top"/>
      <protection locked="0"/>
    </xf>
    <xf numFmtId="0" fontId="33" fillId="6" borderId="18" applyNumberFormat="0" applyAlignment="0" applyProtection="0"/>
    <xf numFmtId="0" fontId="36" fillId="0" borderId="20" applyNumberFormat="0" applyFill="0" applyAlignment="0" applyProtection="0"/>
    <xf numFmtId="0" fontId="32" fillId="5" borderId="0" applyNumberFormat="0" applyBorder="0" applyAlignment="0" applyProtection="0"/>
    <xf numFmtId="0" fontId="10" fillId="0" borderId="0"/>
    <xf numFmtId="0" fontId="5"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46" fillId="0" borderId="0"/>
    <xf numFmtId="0" fontId="2" fillId="0" borderId="0"/>
    <xf numFmtId="0" fontId="9" fillId="0" borderId="0"/>
    <xf numFmtId="0" fontId="10" fillId="0" borderId="0"/>
    <xf numFmtId="0" fontId="10" fillId="0" borderId="0"/>
    <xf numFmtId="0" fontId="2" fillId="0" borderId="0"/>
    <xf numFmtId="0" fontId="9" fillId="0" borderId="0"/>
    <xf numFmtId="0" fontId="11" fillId="0" borderId="0"/>
    <xf numFmtId="0" fontId="1" fillId="0" borderId="0"/>
    <xf numFmtId="0" fontId="11" fillId="0" borderId="0"/>
    <xf numFmtId="0" fontId="41" fillId="0" borderId="0"/>
    <xf numFmtId="0" fontId="47" fillId="0" borderId="0">
      <alignment vertical="center"/>
    </xf>
    <xf numFmtId="0" fontId="10" fillId="0" borderId="0"/>
    <xf numFmtId="0" fontId="2" fillId="0" borderId="0"/>
    <xf numFmtId="0" fontId="48" fillId="0" borderId="0"/>
    <xf numFmtId="0" fontId="10" fillId="0" borderId="0"/>
    <xf numFmtId="0" fontId="1" fillId="8" borderId="21" applyNumberFormat="0" applyFont="0" applyAlignment="0" applyProtection="0"/>
    <xf numFmtId="0" fontId="34" fillId="7" borderId="19" applyNumberFormat="0" applyAlignment="0" applyProtection="0"/>
    <xf numFmtId="3" fontId="11" fillId="0" borderId="0" applyFont="0" applyFill="0" applyBorder="0" applyAlignment="0" applyProtection="0"/>
    <xf numFmtId="0" fontId="26" fillId="0" borderId="0" applyNumberFormat="0" applyFill="0" applyBorder="0" applyAlignment="0" applyProtection="0"/>
    <xf numFmtId="0" fontId="3" fillId="0" borderId="22" applyNumberFormat="0" applyFill="0" applyAlignment="0" applyProtection="0"/>
    <xf numFmtId="0" fontId="37" fillId="0" borderId="0" applyNumberFormat="0" applyFill="0" applyBorder="0" applyAlignment="0" applyProtection="0"/>
    <xf numFmtId="0" fontId="49" fillId="0" borderId="0"/>
    <xf numFmtId="164" fontId="49" fillId="0" borderId="0" applyFont="0" applyFill="0" applyBorder="0" applyAlignment="0" applyProtection="0"/>
    <xf numFmtId="176"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0" fontId="51" fillId="33" borderId="0" applyNumberFormat="0" applyBorder="0" applyAlignment="0" applyProtection="0">
      <alignment vertical="center"/>
    </xf>
    <xf numFmtId="0" fontId="51" fillId="34" borderId="0" applyNumberFormat="0" applyBorder="0" applyAlignment="0" applyProtection="0">
      <alignment vertical="center"/>
    </xf>
    <xf numFmtId="0" fontId="51" fillId="35" borderId="0" applyNumberFormat="0" applyBorder="0" applyAlignment="0" applyProtection="0">
      <alignment vertical="center"/>
    </xf>
    <xf numFmtId="0" fontId="51" fillId="36" borderId="0" applyNumberFormat="0" applyBorder="0" applyAlignment="0" applyProtection="0">
      <alignment vertical="center"/>
    </xf>
    <xf numFmtId="0" fontId="51" fillId="37" borderId="0" applyNumberFormat="0" applyBorder="0" applyAlignment="0" applyProtection="0">
      <alignment vertical="center"/>
    </xf>
    <xf numFmtId="0" fontId="51" fillId="38" borderId="0" applyNumberFormat="0" applyBorder="0" applyAlignment="0" applyProtection="0">
      <alignment vertical="center"/>
    </xf>
    <xf numFmtId="0" fontId="51" fillId="39" borderId="0" applyNumberFormat="0" applyBorder="0" applyAlignment="0" applyProtection="0">
      <alignment vertical="center"/>
    </xf>
    <xf numFmtId="0" fontId="51" fillId="40" borderId="0" applyNumberFormat="0" applyBorder="0" applyAlignment="0" applyProtection="0">
      <alignment vertical="center"/>
    </xf>
    <xf numFmtId="0" fontId="51" fillId="41" borderId="0" applyNumberFormat="0" applyBorder="0" applyAlignment="0" applyProtection="0">
      <alignment vertical="center"/>
    </xf>
    <xf numFmtId="0" fontId="51" fillId="36" borderId="0" applyNumberFormat="0" applyBorder="0" applyAlignment="0" applyProtection="0">
      <alignment vertical="center"/>
    </xf>
    <xf numFmtId="0" fontId="51" fillId="39" borderId="0" applyNumberFormat="0" applyBorder="0" applyAlignment="0" applyProtection="0">
      <alignment vertical="center"/>
    </xf>
    <xf numFmtId="0" fontId="51" fillId="42" borderId="0" applyNumberFormat="0" applyBorder="0" applyAlignment="0" applyProtection="0">
      <alignment vertical="center"/>
    </xf>
    <xf numFmtId="0" fontId="52" fillId="43" borderId="0" applyNumberFormat="0" applyBorder="0" applyAlignment="0" applyProtection="0">
      <alignment vertical="center"/>
    </xf>
    <xf numFmtId="0" fontId="52" fillId="40" borderId="0" applyNumberFormat="0" applyBorder="0" applyAlignment="0" applyProtection="0">
      <alignment vertical="center"/>
    </xf>
    <xf numFmtId="0" fontId="52" fillId="41" borderId="0" applyNumberFormat="0" applyBorder="0" applyAlignment="0" applyProtection="0">
      <alignment vertical="center"/>
    </xf>
    <xf numFmtId="0" fontId="52" fillId="44" borderId="0" applyNumberFormat="0" applyBorder="0" applyAlignment="0" applyProtection="0">
      <alignment vertical="center"/>
    </xf>
    <xf numFmtId="0" fontId="52" fillId="45" borderId="0" applyNumberFormat="0" applyBorder="0" applyAlignment="0" applyProtection="0">
      <alignment vertical="center"/>
    </xf>
    <xf numFmtId="0" fontId="52" fillId="46" borderId="0" applyNumberFormat="0" applyBorder="0" applyAlignment="0" applyProtection="0">
      <alignment vertical="center"/>
    </xf>
    <xf numFmtId="0" fontId="53" fillId="47" borderId="23" applyNumberFormat="0" applyAlignment="0" applyProtection="0">
      <alignment vertical="center"/>
    </xf>
    <xf numFmtId="0" fontId="54" fillId="38" borderId="24" applyNumberFormat="0" applyAlignment="0" applyProtection="0">
      <alignment vertical="center"/>
    </xf>
    <xf numFmtId="0" fontId="55" fillId="0" borderId="25" applyNumberFormat="0" applyFill="0" applyAlignment="0" applyProtection="0">
      <alignment vertical="center"/>
    </xf>
    <xf numFmtId="0" fontId="56" fillId="0" borderId="26" applyNumberFormat="0" applyFill="0" applyAlignment="0" applyProtection="0">
      <alignment vertical="center"/>
    </xf>
    <xf numFmtId="0" fontId="57" fillId="0" borderId="27" applyNumberFormat="0" applyFill="0" applyAlignment="0" applyProtection="0">
      <alignment vertical="center"/>
    </xf>
    <xf numFmtId="0" fontId="57" fillId="0" borderId="0" applyNumberFormat="0" applyFill="0" applyBorder="0" applyAlignment="0" applyProtection="0">
      <alignment vertical="center"/>
    </xf>
    <xf numFmtId="0" fontId="10" fillId="48" borderId="28" applyNumberFormat="0" applyFont="0" applyAlignment="0" applyProtection="0">
      <alignment vertical="center"/>
    </xf>
    <xf numFmtId="0" fontId="58" fillId="49" borderId="29" applyNumberFormat="0" applyAlignment="0" applyProtection="0">
      <alignment vertical="center"/>
    </xf>
    <xf numFmtId="0" fontId="2" fillId="0" borderId="0"/>
    <xf numFmtId="0" fontId="52" fillId="50" borderId="0" applyNumberFormat="0" applyBorder="0" applyAlignment="0" applyProtection="0">
      <alignment vertical="center"/>
    </xf>
    <xf numFmtId="0" fontId="52" fillId="51" borderId="0" applyNumberFormat="0" applyBorder="0" applyAlignment="0" applyProtection="0">
      <alignment vertical="center"/>
    </xf>
    <xf numFmtId="0" fontId="52" fillId="52" borderId="0" applyNumberFormat="0" applyBorder="0" applyAlignment="0" applyProtection="0">
      <alignment vertical="center"/>
    </xf>
    <xf numFmtId="0" fontId="52" fillId="44" borderId="0" applyNumberFormat="0" applyBorder="0" applyAlignment="0" applyProtection="0">
      <alignment vertical="center"/>
    </xf>
    <xf numFmtId="0" fontId="52" fillId="45" borderId="0" applyNumberFormat="0" applyBorder="0" applyAlignment="0" applyProtection="0">
      <alignment vertical="center"/>
    </xf>
    <xf numFmtId="0" fontId="52" fillId="53" borderId="0" applyNumberFormat="0" applyBorder="0" applyAlignment="0" applyProtection="0">
      <alignment vertical="center"/>
    </xf>
    <xf numFmtId="0" fontId="59" fillId="0" borderId="30" applyNumberFormat="0" applyFill="0" applyAlignment="0" applyProtection="0">
      <alignment vertical="center"/>
    </xf>
    <xf numFmtId="0" fontId="60" fillId="0" borderId="0" applyNumberFormat="0" applyFill="0" applyBorder="0" applyAlignment="0" applyProtection="0">
      <alignment vertical="center"/>
    </xf>
    <xf numFmtId="0" fontId="61" fillId="47" borderId="24" applyNumberFormat="0" applyAlignment="0" applyProtection="0">
      <alignment vertical="center"/>
    </xf>
    <xf numFmtId="0" fontId="62" fillId="0" borderId="31" applyNumberFormat="0" applyFill="0" applyAlignment="0" applyProtection="0">
      <alignment vertical="center"/>
    </xf>
    <xf numFmtId="0" fontId="63" fillId="35" borderId="0" applyNumberFormat="0" applyBorder="0" applyAlignment="0" applyProtection="0">
      <alignment vertical="center"/>
    </xf>
    <xf numFmtId="0" fontId="64" fillId="54" borderId="0" applyNumberFormat="0" applyBorder="0" applyAlignment="0" applyProtection="0">
      <alignment vertical="center"/>
    </xf>
    <xf numFmtId="0" fontId="65"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7" fillId="34" borderId="0" applyNumberFormat="0" applyBorder="0" applyAlignment="0" applyProtection="0">
      <alignment vertical="center"/>
    </xf>
    <xf numFmtId="0" fontId="68" fillId="0" borderId="0"/>
    <xf numFmtId="9" fontId="1" fillId="0" borderId="0" applyFont="0" applyFill="0" applyBorder="0" applyAlignment="0" applyProtection="0"/>
    <xf numFmtId="43" fontId="9" fillId="0" borderId="0" applyFont="0" applyFill="0" applyBorder="0" applyAlignment="0" applyProtection="0"/>
    <xf numFmtId="164" fontId="11" fillId="0" borderId="0" applyFont="0" applyFill="0" applyBorder="0" applyAlignment="0" applyProtection="0"/>
    <xf numFmtId="169" fontId="11" fillId="0" borderId="0" applyFont="0" applyFill="0" applyBorder="0" applyAlignment="0" applyProtection="0"/>
    <xf numFmtId="0" fontId="11" fillId="0" borderId="0"/>
    <xf numFmtId="0" fontId="69" fillId="0" borderId="0"/>
    <xf numFmtId="0" fontId="70" fillId="0" borderId="0"/>
    <xf numFmtId="0" fontId="11" fillId="0" borderId="0"/>
    <xf numFmtId="0" fontId="2" fillId="0" borderId="0"/>
    <xf numFmtId="0" fontId="11" fillId="0" borderId="0"/>
    <xf numFmtId="0" fontId="1" fillId="0" borderId="0"/>
    <xf numFmtId="0" fontId="2" fillId="0" borderId="0"/>
    <xf numFmtId="0" fontId="1" fillId="0" borderId="0"/>
    <xf numFmtId="0" fontId="9" fillId="0" borderId="0"/>
    <xf numFmtId="0" fontId="1" fillId="0" borderId="0"/>
    <xf numFmtId="9" fontId="1" fillId="0" borderId="0" applyFont="0" applyFill="0" applyBorder="0" applyAlignment="0" applyProtection="0"/>
    <xf numFmtId="0" fontId="41" fillId="0" borderId="0"/>
    <xf numFmtId="0" fontId="41" fillId="0" borderId="0"/>
  </cellStyleXfs>
  <cellXfs count="954">
    <xf numFmtId="0" fontId="0" fillId="0" borderId="0" xfId="0"/>
    <xf numFmtId="0" fontId="3" fillId="0" borderId="0" xfId="0" applyFont="1"/>
    <xf numFmtId="0" fontId="0" fillId="0" borderId="0" xfId="0" applyAlignment="1"/>
    <xf numFmtId="0" fontId="0" fillId="0" borderId="1" xfId="0" applyBorder="1"/>
    <xf numFmtId="0" fontId="71" fillId="0" borderId="0" xfId="0" applyFont="1" applyAlignment="1"/>
    <xf numFmtId="0" fontId="71" fillId="0" borderId="0" xfId="0" applyFont="1"/>
    <xf numFmtId="0" fontId="0" fillId="0" borderId="0" xfId="0" applyBorder="1"/>
    <xf numFmtId="2" fontId="0" fillId="0" borderId="0" xfId="0" applyNumberFormat="1" applyBorder="1"/>
    <xf numFmtId="1" fontId="0" fillId="0" borderId="0" xfId="0" applyNumberFormat="1" applyBorder="1"/>
    <xf numFmtId="0" fontId="3" fillId="55" borderId="1" xfId="0" applyFont="1" applyFill="1" applyBorder="1" applyAlignment="1">
      <alignment vertical="center"/>
    </xf>
    <xf numFmtId="0" fontId="3" fillId="55" borderId="6" xfId="0" applyFont="1" applyFill="1" applyBorder="1" applyAlignment="1">
      <alignment horizontal="center" vertical="center"/>
    </xf>
    <xf numFmtId="0" fontId="3" fillId="55" borderId="7" xfId="0" applyFont="1" applyFill="1" applyBorder="1" applyAlignment="1">
      <alignment horizontal="center" vertical="center"/>
    </xf>
    <xf numFmtId="0" fontId="73" fillId="0" borderId="0" xfId="125" applyFont="1" applyFill="1" applyBorder="1" applyAlignment="1">
      <alignment horizontal="center" vertical="center" wrapText="1"/>
    </xf>
    <xf numFmtId="0" fontId="73" fillId="0" borderId="0" xfId="125" applyFont="1" applyFill="1" applyBorder="1" applyAlignment="1">
      <alignment vertical="center" wrapText="1"/>
    </xf>
    <xf numFmtId="0" fontId="74" fillId="0" borderId="0" xfId="125" applyFont="1" applyFill="1" applyBorder="1" applyAlignment="1">
      <alignment vertical="center" wrapText="1"/>
    </xf>
    <xf numFmtId="0" fontId="74" fillId="0" borderId="0" xfId="125" applyFont="1" applyFill="1" applyAlignment="1">
      <alignment vertical="center" wrapText="1"/>
    </xf>
    <xf numFmtId="0" fontId="78" fillId="0" borderId="0" xfId="125" applyFont="1" applyFill="1" applyAlignment="1">
      <alignment vertical="center" wrapText="1"/>
    </xf>
    <xf numFmtId="0" fontId="75" fillId="57" borderId="6" xfId="125" applyFont="1" applyFill="1" applyBorder="1" applyAlignment="1">
      <alignment horizontal="center" vertical="center" wrapText="1"/>
    </xf>
    <xf numFmtId="0" fontId="77" fillId="58" borderId="1" xfId="125" applyFont="1" applyFill="1" applyBorder="1" applyAlignment="1">
      <alignment vertical="center" wrapText="1"/>
    </xf>
    <xf numFmtId="0" fontId="78" fillId="0" borderId="6" xfId="125" applyFont="1" applyFill="1" applyBorder="1" applyAlignment="1" applyProtection="1">
      <alignment horizontal="left" vertical="center" wrapText="1"/>
      <protection locked="0"/>
    </xf>
    <xf numFmtId="0" fontId="78" fillId="0" borderId="1" xfId="125" applyFont="1" applyFill="1" applyBorder="1" applyAlignment="1">
      <alignment vertical="center" wrapText="1"/>
    </xf>
    <xf numFmtId="0" fontId="80" fillId="0" borderId="1" xfId="125" applyFont="1" applyFill="1" applyBorder="1" applyAlignment="1">
      <alignment horizontal="left" vertical="center"/>
    </xf>
    <xf numFmtId="0" fontId="78" fillId="0" borderId="0" xfId="125" applyFont="1" applyFill="1" applyAlignment="1">
      <alignment vertical="center"/>
    </xf>
    <xf numFmtId="0" fontId="78" fillId="0" borderId="6" xfId="125" applyFont="1" applyFill="1" applyBorder="1" applyAlignment="1" applyProtection="1">
      <alignment horizontal="left" vertical="center"/>
      <protection locked="0"/>
    </xf>
    <xf numFmtId="0" fontId="78" fillId="56" borderId="2" xfId="125" applyFont="1" applyFill="1" applyBorder="1" applyAlignment="1">
      <alignment horizontal="left" vertical="center"/>
    </xf>
    <xf numFmtId="0" fontId="78" fillId="56" borderId="0" xfId="125" applyFont="1" applyFill="1" applyAlignment="1">
      <alignment vertical="center"/>
    </xf>
    <xf numFmtId="0" fontId="74" fillId="0" borderId="0" xfId="125" applyFont="1" applyFill="1" applyAlignment="1">
      <alignment horizontal="left" vertical="center" wrapText="1"/>
    </xf>
    <xf numFmtId="0" fontId="72" fillId="0" borderId="0" xfId="125" applyFont="1" applyFill="1" applyAlignment="1">
      <alignment horizontal="center" vertical="center" wrapText="1"/>
    </xf>
    <xf numFmtId="0" fontId="74" fillId="0" borderId="0" xfId="125" applyFont="1" applyFill="1" applyAlignment="1">
      <alignment vertical="center"/>
    </xf>
    <xf numFmtId="0" fontId="74" fillId="0" borderId="1" xfId="125" applyFont="1" applyFill="1" applyBorder="1" applyAlignment="1">
      <alignment vertical="center" wrapText="1"/>
    </xf>
    <xf numFmtId="0" fontId="0" fillId="0" borderId="1" xfId="0" applyFill="1" applyBorder="1" applyAlignment="1">
      <alignment horizontal="center"/>
    </xf>
    <xf numFmtId="0" fontId="0" fillId="0" borderId="1" xfId="0" applyBorder="1" applyAlignment="1">
      <alignment horizontal="center"/>
    </xf>
    <xf numFmtId="0" fontId="25" fillId="0" borderId="1" xfId="0" applyFont="1" applyBorder="1" applyAlignment="1">
      <alignment horizontal="center" vertical="center"/>
    </xf>
    <xf numFmtId="0" fontId="3" fillId="55" borderId="1" xfId="0" applyFont="1" applyFill="1" applyBorder="1" applyAlignment="1">
      <alignment horizontal="center" vertical="center"/>
    </xf>
    <xf numFmtId="0" fontId="0" fillId="0" borderId="1" xfId="0" applyBorder="1" applyAlignment="1">
      <alignment horizontal="center" vertical="center"/>
    </xf>
    <xf numFmtId="0" fontId="79" fillId="58" borderId="1" xfId="125" applyFont="1" applyFill="1" applyBorder="1" applyAlignment="1">
      <alignment horizontal="right" vertical="center" wrapText="1"/>
    </xf>
    <xf numFmtId="0" fontId="73" fillId="0" borderId="0" xfId="125" applyFont="1" applyFill="1" applyBorder="1" applyAlignment="1">
      <alignment horizontal="center" vertical="center" wrapText="1"/>
    </xf>
    <xf numFmtId="0" fontId="76" fillId="58" borderId="1" xfId="125" applyFont="1" applyFill="1" applyBorder="1" applyAlignment="1">
      <alignment horizontal="center" vertical="center" wrapText="1"/>
    </xf>
    <xf numFmtId="0" fontId="77" fillId="58" borderId="1" xfId="125" applyFont="1" applyFill="1" applyBorder="1" applyAlignment="1">
      <alignment horizontal="center" vertical="center" wrapText="1"/>
    </xf>
    <xf numFmtId="0" fontId="77" fillId="58" borderId="0" xfId="125" applyFont="1" applyFill="1" applyBorder="1" applyAlignment="1">
      <alignment horizontal="center" vertical="center" wrapText="1"/>
    </xf>
    <xf numFmtId="0" fontId="25" fillId="0" borderId="0" xfId="0" applyFont="1" applyFill="1" applyBorder="1" applyAlignment="1">
      <alignment horizontal="left" vertical="center"/>
    </xf>
    <xf numFmtId="3" fontId="0" fillId="0" borderId="1" xfId="0" applyNumberFormat="1" applyBorder="1" applyAlignment="1">
      <alignment horizontal="center"/>
    </xf>
    <xf numFmtId="3" fontId="0" fillId="0" borderId="1" xfId="0" applyNumberFormat="1" applyBorder="1" applyAlignment="1">
      <alignment horizontal="center" vertical="center"/>
    </xf>
    <xf numFmtId="9" fontId="0" fillId="0" borderId="1" xfId="204" applyFont="1" applyBorder="1" applyAlignment="1">
      <alignment horizontal="center"/>
    </xf>
    <xf numFmtId="0" fontId="0" fillId="0" borderId="1" xfId="0" applyBorder="1" applyAlignment="1">
      <alignment horizontal="center" vertical="center"/>
    </xf>
    <xf numFmtId="0" fontId="3" fillId="55" borderId="8" xfId="0" applyFont="1" applyFill="1" applyBorder="1" applyAlignment="1">
      <alignment horizontal="center" vertical="center"/>
    </xf>
    <xf numFmtId="0" fontId="3" fillId="55" borderId="9" xfId="0" applyFont="1" applyFill="1" applyBorder="1" applyAlignment="1">
      <alignment horizontal="center" vertical="center"/>
    </xf>
    <xf numFmtId="0" fontId="3" fillId="55" borderId="10" xfId="0" applyFont="1" applyFill="1" applyBorder="1" applyAlignment="1">
      <alignment horizontal="center" vertical="center"/>
    </xf>
    <xf numFmtId="0" fontId="3" fillId="55" borderId="1" xfId="0" applyFont="1" applyFill="1" applyBorder="1" applyAlignment="1">
      <alignment horizontal="center" vertical="center"/>
    </xf>
    <xf numFmtId="0" fontId="3" fillId="55" borderId="1" xfId="0" applyFont="1" applyFill="1" applyBorder="1" applyAlignment="1">
      <alignment horizontal="center" vertical="center" wrapText="1"/>
    </xf>
    <xf numFmtId="0" fontId="3" fillId="55" borderId="12" xfId="0" applyFont="1" applyFill="1" applyBorder="1" applyAlignment="1">
      <alignment horizontal="center" vertical="center" wrapText="1"/>
    </xf>
    <xf numFmtId="4" fontId="0" fillId="0" borderId="1" xfId="0" applyNumberFormat="1" applyBorder="1" applyAlignment="1">
      <alignment horizontal="center"/>
    </xf>
    <xf numFmtId="180" fontId="0" fillId="0" borderId="1" xfId="0" applyNumberFormat="1" applyBorder="1" applyAlignment="1">
      <alignment horizontal="center"/>
    </xf>
    <xf numFmtId="179" fontId="81" fillId="0" borderId="1" xfId="125" applyNumberFormat="1" applyFont="1" applyFill="1" applyBorder="1" applyAlignment="1">
      <alignment horizontal="center" vertical="center" wrapText="1"/>
    </xf>
    <xf numFmtId="181" fontId="74" fillId="0" borderId="1" xfId="125" applyNumberFormat="1" applyFont="1" applyFill="1" applyBorder="1" applyAlignment="1">
      <alignment horizontal="center" vertical="center" wrapText="1"/>
    </xf>
    <xf numFmtId="0" fontId="82" fillId="0" borderId="1" xfId="125" applyFont="1" applyBorder="1" applyAlignment="1">
      <alignment vertical="center"/>
    </xf>
    <xf numFmtId="0" fontId="74" fillId="0" borderId="1" xfId="125" applyFont="1" applyFill="1" applyBorder="1" applyAlignment="1">
      <alignment vertical="center"/>
    </xf>
    <xf numFmtId="9" fontId="74" fillId="0" borderId="1" xfId="125" applyNumberFormat="1" applyFont="1" applyFill="1" applyBorder="1" applyAlignment="1">
      <alignment vertical="center" wrapText="1"/>
    </xf>
    <xf numFmtId="0" fontId="78" fillId="56" borderId="1" xfId="125" applyFont="1" applyFill="1" applyBorder="1" applyAlignment="1">
      <alignment vertical="center"/>
    </xf>
    <xf numFmtId="0" fontId="0" fillId="0" borderId="0" xfId="0" applyBorder="1" applyAlignment="1">
      <alignment horizontal="center" vertical="center"/>
    </xf>
    <xf numFmtId="9" fontId="0" fillId="60" borderId="1" xfId="204" applyFont="1" applyFill="1" applyBorder="1" applyAlignment="1">
      <alignment horizontal="center"/>
    </xf>
    <xf numFmtId="0" fontId="0" fillId="60" borderId="0" xfId="0" applyFill="1"/>
    <xf numFmtId="183" fontId="3" fillId="55" borderId="1" xfId="0" applyNumberFormat="1" applyFont="1" applyFill="1" applyBorder="1" applyAlignment="1">
      <alignment horizontal="center" vertical="center" wrapText="1"/>
    </xf>
    <xf numFmtId="0" fontId="3" fillId="55" borderId="1" xfId="0" applyFont="1" applyFill="1" applyBorder="1" applyAlignment="1">
      <alignment vertical="center" wrapText="1"/>
    </xf>
    <xf numFmtId="182" fontId="0" fillId="0" borderId="0" xfId="0" applyNumberFormat="1" applyBorder="1" applyAlignment="1">
      <alignment horizontal="center" vertical="center"/>
    </xf>
    <xf numFmtId="0" fontId="0" fillId="0" borderId="0" xfId="0" applyFont="1"/>
    <xf numFmtId="0" fontId="0" fillId="0" borderId="0" xfId="0" applyFont="1" applyAlignment="1"/>
    <xf numFmtId="0" fontId="0" fillId="0" borderId="1" xfId="0" applyFont="1" applyBorder="1"/>
    <xf numFmtId="0" fontId="0" fillId="0" borderId="1" xfId="0" applyFont="1" applyBorder="1" applyAlignment="1">
      <alignment horizontal="center" vertical="center"/>
    </xf>
    <xf numFmtId="0" fontId="0" fillId="0" borderId="1" xfId="0" applyFont="1" applyBorder="1" applyAlignment="1">
      <alignment horizontal="center"/>
    </xf>
    <xf numFmtId="4" fontId="0" fillId="0" borderId="1" xfId="0" applyNumberFormat="1" applyFont="1" applyBorder="1" applyAlignment="1">
      <alignment horizontal="center"/>
    </xf>
    <xf numFmtId="4" fontId="0" fillId="0" borderId="1" xfId="0" applyNumberFormat="1" applyFont="1" applyBorder="1" applyAlignment="1">
      <alignment horizontal="center" vertical="center"/>
    </xf>
    <xf numFmtId="182" fontId="0" fillId="0" borderId="1" xfId="0" applyNumberFormat="1" applyFont="1" applyBorder="1" applyAlignment="1">
      <alignment horizontal="center" vertical="center"/>
    </xf>
    <xf numFmtId="3" fontId="0" fillId="0" borderId="1" xfId="0" applyNumberFormat="1" applyFont="1" applyBorder="1" applyAlignment="1">
      <alignment horizontal="center"/>
    </xf>
    <xf numFmtId="182" fontId="0" fillId="0" borderId="1" xfId="0" applyNumberFormat="1" applyFont="1" applyBorder="1" applyAlignment="1">
      <alignment horizontal="center"/>
    </xf>
    <xf numFmtId="182" fontId="0" fillId="59" borderId="1" xfId="0" applyNumberFormat="1" applyFont="1" applyFill="1" applyBorder="1" applyAlignment="1">
      <alignment horizontal="center"/>
    </xf>
    <xf numFmtId="0" fontId="0" fillId="60" borderId="1" xfId="0" applyFont="1" applyFill="1" applyBorder="1"/>
    <xf numFmtId="0" fontId="0" fillId="60" borderId="1" xfId="0" applyFont="1" applyFill="1" applyBorder="1" applyAlignment="1">
      <alignment horizontal="center" vertical="center"/>
    </xf>
    <xf numFmtId="0" fontId="0" fillId="60" borderId="1" xfId="0" applyFont="1" applyFill="1" applyBorder="1" applyAlignment="1">
      <alignment horizontal="center"/>
    </xf>
    <xf numFmtId="4" fontId="0" fillId="60" borderId="1" xfId="0" applyNumberFormat="1" applyFont="1" applyFill="1" applyBorder="1" applyAlignment="1">
      <alignment horizontal="center"/>
    </xf>
    <xf numFmtId="182" fontId="0" fillId="60" borderId="1" xfId="0" applyNumberFormat="1" applyFont="1" applyFill="1" applyBorder="1" applyAlignment="1">
      <alignment horizontal="center" vertical="center"/>
    </xf>
    <xf numFmtId="4" fontId="0" fillId="60" borderId="1" xfId="0" applyNumberFormat="1" applyFont="1" applyFill="1" applyBorder="1" applyAlignment="1">
      <alignment horizontal="center" vertical="center"/>
    </xf>
    <xf numFmtId="182" fontId="0" fillId="60" borderId="1" xfId="0" applyNumberFormat="1" applyFont="1" applyFill="1" applyBorder="1" applyAlignment="1">
      <alignment horizontal="center"/>
    </xf>
    <xf numFmtId="0" fontId="0" fillId="0" borderId="1" xfId="0" applyFont="1" applyFill="1" applyBorder="1" applyAlignment="1">
      <alignment horizontal="center"/>
    </xf>
    <xf numFmtId="4" fontId="0" fillId="0" borderId="1" xfId="0" applyNumberFormat="1" applyBorder="1"/>
    <xf numFmtId="0" fontId="3" fillId="0" borderId="0" xfId="38" applyFont="1"/>
    <xf numFmtId="0" fontId="1" fillId="0" borderId="0" xfId="38"/>
    <xf numFmtId="0" fontId="1" fillId="0" borderId="0" xfId="38" applyAlignment="1">
      <alignment horizontal="right"/>
    </xf>
    <xf numFmtId="0" fontId="1" fillId="59" borderId="0" xfId="38" applyFill="1"/>
    <xf numFmtId="0" fontId="0" fillId="0" borderId="0" xfId="38" applyFont="1"/>
    <xf numFmtId="0" fontId="1" fillId="59" borderId="1" xfId="38" applyFill="1" applyBorder="1" applyAlignment="1">
      <alignment horizontal="center" vertical="center"/>
    </xf>
    <xf numFmtId="0" fontId="1" fillId="59" borderId="8" xfId="38" applyFill="1" applyBorder="1" applyAlignment="1">
      <alignment horizontal="center" vertical="center"/>
    </xf>
    <xf numFmtId="0" fontId="1" fillId="0" borderId="0" xfId="38" applyAlignment="1">
      <alignment horizontal="center" vertical="center"/>
    </xf>
    <xf numFmtId="0" fontId="1" fillId="59" borderId="8" xfId="38" applyFill="1" applyBorder="1" applyAlignment="1">
      <alignment vertical="center"/>
    </xf>
    <xf numFmtId="0" fontId="1" fillId="59" borderId="10" xfId="38" applyFill="1" applyBorder="1" applyAlignment="1">
      <alignment vertical="center"/>
    </xf>
    <xf numFmtId="10" fontId="1" fillId="59" borderId="1" xfId="38" applyNumberFormat="1" applyFill="1" applyBorder="1" applyAlignment="1">
      <alignment horizontal="center" vertical="center" wrapText="1"/>
    </xf>
    <xf numFmtId="9" fontId="1" fillId="59" borderId="1" xfId="38" applyNumberFormat="1" applyFill="1" applyBorder="1" applyAlignment="1">
      <alignment horizontal="center" vertical="center" wrapText="1"/>
    </xf>
    <xf numFmtId="9" fontId="1" fillId="59" borderId="1" xfId="38" applyNumberFormat="1" applyFill="1" applyBorder="1" applyAlignment="1">
      <alignment horizontal="center" vertical="center"/>
    </xf>
    <xf numFmtId="0" fontId="1" fillId="0" borderId="1" xfId="38" applyBorder="1"/>
    <xf numFmtId="0" fontId="0" fillId="0" borderId="1" xfId="38" applyFont="1" applyBorder="1"/>
    <xf numFmtId="180" fontId="1" fillId="0" borderId="1" xfId="38" applyNumberFormat="1" applyBorder="1" applyAlignment="1">
      <alignment horizontal="center" vertical="center"/>
    </xf>
    <xf numFmtId="4" fontId="1" fillId="0" borderId="1" xfId="38" applyNumberFormat="1" applyBorder="1" applyAlignment="1">
      <alignment horizontal="center" vertical="center"/>
    </xf>
    <xf numFmtId="2" fontId="1" fillId="0" borderId="1" xfId="38" applyNumberFormat="1" applyBorder="1"/>
    <xf numFmtId="4" fontId="1" fillId="0" borderId="1" xfId="38" applyNumberFormat="1" applyBorder="1"/>
    <xf numFmtId="3" fontId="1" fillId="0" borderId="1" xfId="38" applyNumberFormat="1" applyBorder="1" applyAlignment="1">
      <alignment horizontal="center" vertical="center"/>
    </xf>
    <xf numFmtId="3" fontId="1" fillId="0" borderId="1" xfId="38" applyNumberFormat="1" applyBorder="1"/>
    <xf numFmtId="0" fontId="0" fillId="0" borderId="0" xfId="38" applyFont="1" applyAlignment="1">
      <alignment horizontal="right"/>
    </xf>
    <xf numFmtId="0" fontId="37" fillId="0" borderId="0" xfId="38" applyFont="1"/>
    <xf numFmtId="184" fontId="1" fillId="0" borderId="0" xfId="38" applyNumberFormat="1"/>
    <xf numFmtId="183" fontId="1" fillId="0" borderId="0" xfId="38" applyNumberFormat="1"/>
    <xf numFmtId="0" fontId="1" fillId="0" borderId="1" xfId="38" applyBorder="1" applyAlignment="1"/>
    <xf numFmtId="9" fontId="1" fillId="0" borderId="1" xfId="38" applyNumberFormat="1" applyBorder="1"/>
    <xf numFmtId="183" fontId="1" fillId="0" borderId="1" xfId="38" applyNumberFormat="1" applyBorder="1"/>
    <xf numFmtId="9" fontId="1" fillId="0" borderId="0" xfId="38" applyNumberFormat="1"/>
    <xf numFmtId="183" fontId="1" fillId="59" borderId="1" xfId="38" applyNumberFormat="1" applyFill="1" applyBorder="1"/>
    <xf numFmtId="2" fontId="1" fillId="59" borderId="1" xfId="38" applyNumberFormat="1" applyFill="1" applyBorder="1"/>
    <xf numFmtId="10" fontId="84" fillId="0" borderId="35" xfId="0" applyNumberFormat="1" applyFont="1" applyBorder="1" applyAlignment="1">
      <alignment horizontal="center" vertical="center" wrapText="1"/>
    </xf>
    <xf numFmtId="10" fontId="0" fillId="0" borderId="1" xfId="0" applyNumberFormat="1" applyBorder="1"/>
    <xf numFmtId="10" fontId="1" fillId="0" borderId="0" xfId="38" applyNumberFormat="1"/>
    <xf numFmtId="0" fontId="0" fillId="0" borderId="9" xfId="0" applyFont="1" applyFill="1" applyBorder="1"/>
    <xf numFmtId="0" fontId="0" fillId="0" borderId="0" xfId="0" applyFont="1" applyFill="1" applyBorder="1" applyAlignment="1">
      <alignment horizontal="center" vertical="center"/>
    </xf>
    <xf numFmtId="0" fontId="1" fillId="59" borderId="9" xfId="38" applyFill="1" applyBorder="1" applyAlignment="1">
      <alignment horizontal="center" vertical="center" wrapText="1"/>
    </xf>
    <xf numFmtId="0" fontId="1" fillId="59" borderId="8" xfId="38" applyFill="1" applyBorder="1" applyAlignment="1">
      <alignment vertical="center" wrapText="1"/>
    </xf>
    <xf numFmtId="0" fontId="0" fillId="59" borderId="1" xfId="38" applyFont="1" applyFill="1" applyBorder="1" applyAlignment="1">
      <alignment vertical="center" wrapText="1"/>
    </xf>
    <xf numFmtId="0" fontId="83" fillId="0" borderId="1" xfId="0" applyFont="1" applyBorder="1" applyAlignment="1">
      <alignment horizontal="center" vertical="center" wrapText="1"/>
    </xf>
    <xf numFmtId="0" fontId="83" fillId="0" borderId="1" xfId="0" quotePrefix="1" applyFont="1" applyBorder="1" applyAlignment="1">
      <alignment horizontal="center" vertical="center" wrapText="1"/>
    </xf>
    <xf numFmtId="0" fontId="3" fillId="55" borderId="1" xfId="0" applyFont="1" applyFill="1" applyBorder="1" applyAlignment="1">
      <alignment horizontal="center" vertical="center" wrapText="1"/>
    </xf>
    <xf numFmtId="0" fontId="3" fillId="55" borderId="4" xfId="0" applyFont="1" applyFill="1" applyBorder="1" applyAlignment="1">
      <alignment horizontal="center" vertical="center"/>
    </xf>
    <xf numFmtId="0" fontId="3" fillId="55" borderId="5" xfId="0" applyFont="1" applyFill="1" applyBorder="1" applyAlignment="1">
      <alignment horizontal="center" vertical="center"/>
    </xf>
    <xf numFmtId="0" fontId="3" fillId="55" borderId="6" xfId="0" applyFont="1" applyFill="1" applyBorder="1" applyAlignment="1">
      <alignment horizontal="center" vertical="center"/>
    </xf>
    <xf numFmtId="0" fontId="3" fillId="55" borderId="7" xfId="0" applyFont="1" applyFill="1" applyBorder="1" applyAlignment="1">
      <alignment horizontal="center" vertical="center"/>
    </xf>
    <xf numFmtId="0" fontId="3" fillId="55" borderId="8" xfId="0" applyFont="1" applyFill="1" applyBorder="1" applyAlignment="1">
      <alignment horizontal="center" vertical="center" wrapText="1"/>
    </xf>
    <xf numFmtId="0" fontId="3" fillId="55" borderId="9" xfId="0" applyFont="1" applyFill="1" applyBorder="1" applyAlignment="1">
      <alignment horizontal="center" vertical="center" wrapText="1"/>
    </xf>
    <xf numFmtId="0" fontId="3" fillId="55" borderId="10" xfId="0" applyFont="1" applyFill="1" applyBorder="1" applyAlignment="1">
      <alignment horizontal="center" vertical="center" wrapText="1"/>
    </xf>
    <xf numFmtId="0" fontId="3" fillId="55" borderId="4" xfId="0" applyFont="1" applyFill="1" applyBorder="1" applyAlignment="1">
      <alignment horizontal="center" vertical="center" wrapText="1"/>
    </xf>
    <xf numFmtId="0" fontId="3" fillId="55" borderId="32" xfId="0" applyFont="1" applyFill="1" applyBorder="1" applyAlignment="1">
      <alignment horizontal="center" vertical="center" wrapText="1"/>
    </xf>
    <xf numFmtId="0" fontId="3" fillId="55" borderId="5" xfId="0" applyFont="1" applyFill="1" applyBorder="1" applyAlignment="1">
      <alignment horizontal="center" vertical="center" wrapText="1"/>
    </xf>
    <xf numFmtId="0" fontId="3" fillId="55" borderId="6" xfId="0" applyFont="1" applyFill="1" applyBorder="1" applyAlignment="1">
      <alignment horizontal="center" vertical="center" wrapText="1"/>
    </xf>
    <xf numFmtId="0" fontId="3" fillId="55" borderId="34" xfId="0" applyFont="1" applyFill="1" applyBorder="1" applyAlignment="1">
      <alignment horizontal="center" vertical="center" wrapText="1"/>
    </xf>
    <xf numFmtId="0" fontId="3" fillId="55" borderId="7" xfId="0" applyFont="1" applyFill="1" applyBorder="1" applyAlignment="1">
      <alignment horizontal="center" vertical="center" wrapText="1"/>
    </xf>
    <xf numFmtId="0" fontId="83" fillId="0" borderId="1" xfId="0" quotePrefix="1" applyFont="1" applyBorder="1" applyAlignment="1">
      <alignment horizontal="left" vertical="center" wrapText="1"/>
    </xf>
    <xf numFmtId="0" fontId="83" fillId="0" borderId="8" xfId="0" quotePrefix="1" applyFont="1" applyBorder="1" applyAlignment="1">
      <alignment horizontal="left" vertical="center" wrapText="1"/>
    </xf>
    <xf numFmtId="0" fontId="83" fillId="0" borderId="9" xfId="0" quotePrefix="1" applyFont="1" applyBorder="1" applyAlignment="1">
      <alignment horizontal="left" vertical="center" wrapText="1"/>
    </xf>
    <xf numFmtId="0" fontId="83" fillId="0" borderId="10" xfId="0" quotePrefix="1" applyFont="1" applyBorder="1" applyAlignment="1">
      <alignment horizontal="left" vertical="center" wrapText="1"/>
    </xf>
    <xf numFmtId="0" fontId="3" fillId="55" borderId="8" xfId="0" applyFont="1" applyFill="1" applyBorder="1" applyAlignment="1">
      <alignment horizontal="center" vertical="center"/>
    </xf>
    <xf numFmtId="0" fontId="3" fillId="55" borderId="9" xfId="0" applyFont="1" applyFill="1" applyBorder="1" applyAlignment="1">
      <alignment horizontal="center" vertical="center"/>
    </xf>
    <xf numFmtId="0" fontId="3" fillId="55" borderId="10" xfId="0" applyFont="1" applyFill="1" applyBorder="1" applyAlignment="1">
      <alignment horizontal="center" vertical="center"/>
    </xf>
    <xf numFmtId="0" fontId="3" fillId="55" borderId="12" xfId="0" applyFont="1" applyFill="1" applyBorder="1" applyAlignment="1">
      <alignment horizontal="center" vertical="center" wrapText="1"/>
    </xf>
    <xf numFmtId="0" fontId="3" fillId="55" borderId="1" xfId="0" applyFont="1" applyFill="1" applyBorder="1" applyAlignment="1">
      <alignment horizontal="center" vertical="center"/>
    </xf>
    <xf numFmtId="0" fontId="83" fillId="0" borderId="8" xfId="0" applyFont="1" applyBorder="1" applyAlignment="1">
      <alignment horizontal="left" vertical="center" wrapText="1"/>
    </xf>
    <xf numFmtId="0" fontId="83" fillId="0" borderId="9" xfId="0" applyFont="1" applyBorder="1" applyAlignment="1">
      <alignment horizontal="left" vertical="center" wrapText="1"/>
    </xf>
    <xf numFmtId="0" fontId="83" fillId="0" borderId="10" xfId="0" applyFont="1" applyBorder="1" applyAlignment="1">
      <alignment horizontal="left" vertical="center" wrapText="1"/>
    </xf>
    <xf numFmtId="0" fontId="3" fillId="55" borderId="2" xfId="0" applyFont="1" applyFill="1" applyBorder="1" applyAlignment="1">
      <alignment horizontal="center" vertical="center" wrapText="1"/>
    </xf>
    <xf numFmtId="0" fontId="3" fillId="55" borderId="3" xfId="0" applyFont="1" applyFill="1" applyBorder="1" applyAlignment="1">
      <alignment horizontal="center" vertical="center" wrapText="1"/>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1" xfId="0" applyBorder="1" applyAlignment="1">
      <alignment horizontal="center" vertical="center"/>
    </xf>
    <xf numFmtId="0" fontId="25" fillId="0" borderId="1" xfId="0" applyFont="1" applyBorder="1" applyAlignment="1">
      <alignment horizontal="center" vertical="center"/>
    </xf>
    <xf numFmtId="0" fontId="77" fillId="58" borderId="1" xfId="125" applyFont="1" applyFill="1" applyBorder="1" applyAlignment="1">
      <alignment horizontal="center" vertical="center" wrapText="1"/>
    </xf>
    <xf numFmtId="0" fontId="77" fillId="58" borderId="2" xfId="125" applyFont="1" applyFill="1" applyBorder="1" applyAlignment="1">
      <alignment horizontal="center" vertical="center" wrapText="1"/>
    </xf>
    <xf numFmtId="0" fontId="77" fillId="58" borderId="11" xfId="125" applyFont="1" applyFill="1" applyBorder="1" applyAlignment="1">
      <alignment horizontal="center" vertical="center" wrapText="1"/>
    </xf>
    <xf numFmtId="0" fontId="77" fillId="58" borderId="3" xfId="125" applyFont="1" applyFill="1" applyBorder="1" applyAlignment="1">
      <alignment horizontal="center" vertical="center" wrapText="1"/>
    </xf>
    <xf numFmtId="0" fontId="79" fillId="58" borderId="1" xfId="125" applyFont="1" applyFill="1" applyBorder="1" applyAlignment="1">
      <alignment horizontal="right" vertical="center" wrapText="1"/>
    </xf>
    <xf numFmtId="0" fontId="72" fillId="57" borderId="1" xfId="125" applyFont="1" applyFill="1" applyBorder="1" applyAlignment="1">
      <alignment horizontal="center" vertical="center" wrapText="1"/>
    </xf>
    <xf numFmtId="0" fontId="75" fillId="57" borderId="2" xfId="125" applyFont="1" applyFill="1" applyBorder="1" applyAlignment="1">
      <alignment horizontal="center" vertical="center" wrapText="1"/>
    </xf>
    <xf numFmtId="0" fontId="73" fillId="0" borderId="12" xfId="125" applyFont="1" applyFill="1" applyBorder="1" applyAlignment="1">
      <alignment horizontal="center" vertical="center" wrapText="1"/>
    </xf>
    <xf numFmtId="0" fontId="73" fillId="0" borderId="0" xfId="125" applyFont="1" applyFill="1" applyBorder="1" applyAlignment="1">
      <alignment horizontal="center" vertical="center" wrapText="1"/>
    </xf>
    <xf numFmtId="0" fontId="76" fillId="58" borderId="1" xfId="125" applyFont="1" applyFill="1" applyBorder="1" applyAlignment="1">
      <alignment horizontal="center" vertical="center" wrapText="1"/>
    </xf>
    <xf numFmtId="0" fontId="1" fillId="59" borderId="1" xfId="38" applyFill="1" applyBorder="1" applyAlignment="1">
      <alignment horizontal="center" vertical="center"/>
    </xf>
    <xf numFmtId="0" fontId="0" fillId="59" borderId="8" xfId="38" applyFont="1" applyFill="1" applyBorder="1" applyAlignment="1">
      <alignment horizontal="center" vertical="center"/>
    </xf>
    <xf numFmtId="0" fontId="1" fillId="59" borderId="9" xfId="38" applyFill="1" applyBorder="1" applyAlignment="1">
      <alignment horizontal="center" vertical="center"/>
    </xf>
    <xf numFmtId="0" fontId="1" fillId="59" borderId="10" xfId="38" applyFill="1" applyBorder="1" applyAlignment="1">
      <alignment horizontal="center" vertical="center"/>
    </xf>
    <xf numFmtId="0" fontId="1" fillId="59" borderId="8" xfId="38" applyFill="1" applyBorder="1" applyAlignment="1">
      <alignment horizontal="center" vertical="center"/>
    </xf>
    <xf numFmtId="0" fontId="0" fillId="59" borderId="8" xfId="38" applyFont="1" applyFill="1" applyBorder="1" applyAlignment="1">
      <alignment horizontal="center" vertical="center" wrapText="1"/>
    </xf>
    <xf numFmtId="0" fontId="1" fillId="59" borderId="9" xfId="38" applyFill="1" applyBorder="1" applyAlignment="1">
      <alignment horizontal="center" vertical="center" wrapText="1"/>
    </xf>
    <xf numFmtId="0" fontId="1" fillId="59" borderId="10" xfId="38" applyFill="1" applyBorder="1" applyAlignment="1">
      <alignment horizontal="center" vertical="center" wrapText="1"/>
    </xf>
    <xf numFmtId="0" fontId="1" fillId="59" borderId="1" xfId="38" applyFill="1" applyBorder="1" applyAlignment="1">
      <alignment horizontal="center" vertical="center" wrapText="1"/>
    </xf>
    <xf numFmtId="0" fontId="0" fillId="59" borderId="12" xfId="38" applyFont="1" applyFill="1" applyBorder="1" applyAlignment="1">
      <alignment horizontal="center" vertical="center"/>
    </xf>
    <xf numFmtId="0" fontId="0" fillId="59" borderId="33" xfId="38" applyFont="1" applyFill="1" applyBorder="1" applyAlignment="1">
      <alignment horizontal="center" vertical="center"/>
    </xf>
    <xf numFmtId="0" fontId="0" fillId="59" borderId="6" xfId="38" applyFont="1" applyFill="1" applyBorder="1" applyAlignment="1">
      <alignment horizontal="center" vertical="center"/>
    </xf>
    <xf numFmtId="0" fontId="0" fillId="59" borderId="7" xfId="38" applyFont="1" applyFill="1" applyBorder="1" applyAlignment="1">
      <alignment horizontal="center" vertical="center"/>
    </xf>
    <xf numFmtId="0" fontId="1" fillId="59" borderId="2" xfId="38" applyFill="1" applyBorder="1" applyAlignment="1">
      <alignment horizontal="center" vertical="center"/>
    </xf>
    <xf numFmtId="0" fontId="1" fillId="59" borderId="11" xfId="38" applyFill="1" applyBorder="1" applyAlignment="1">
      <alignment horizontal="center" vertical="center"/>
    </xf>
    <xf numFmtId="0" fontId="1" fillId="59" borderId="3" xfId="38" applyFill="1" applyBorder="1" applyAlignment="1">
      <alignment horizontal="center" vertical="center"/>
    </xf>
    <xf numFmtId="0" fontId="0" fillId="59" borderId="4" xfId="38" applyFont="1" applyFill="1" applyBorder="1" applyAlignment="1">
      <alignment horizontal="center" vertical="center" wrapText="1"/>
    </xf>
    <xf numFmtId="0" fontId="0" fillId="59" borderId="5" xfId="38" applyFont="1" applyFill="1" applyBorder="1" applyAlignment="1">
      <alignment horizontal="center" vertical="center" wrapText="1"/>
    </xf>
    <xf numFmtId="0" fontId="0" fillId="59" borderId="6" xfId="38" applyFont="1" applyFill="1" applyBorder="1" applyAlignment="1">
      <alignment horizontal="center" vertical="center" wrapText="1"/>
    </xf>
    <xf numFmtId="0" fontId="0" fillId="59" borderId="7" xfId="38" applyFont="1" applyFill="1" applyBorder="1" applyAlignment="1">
      <alignment horizontal="center" vertical="center" wrapText="1"/>
    </xf>
    <xf numFmtId="0" fontId="0" fillId="59" borderId="1" xfId="38" applyFont="1" applyFill="1" applyBorder="1" applyAlignment="1">
      <alignment horizontal="center" vertical="center" wrapText="1"/>
    </xf>
    <xf numFmtId="0" fontId="1" fillId="59" borderId="2" xfId="38" applyFill="1" applyBorder="1" applyAlignment="1">
      <alignment horizontal="center" vertical="center" wrapText="1"/>
    </xf>
    <xf numFmtId="0" fontId="1" fillId="59" borderId="3" xfId="38" applyFill="1" applyBorder="1" applyAlignment="1">
      <alignment horizontal="center" vertical="center" wrapText="1"/>
    </xf>
    <xf numFmtId="0" fontId="0" fillId="59" borderId="9" xfId="38" applyFont="1" applyFill="1" applyBorder="1" applyAlignment="1">
      <alignment horizontal="center" vertical="center" wrapText="1"/>
    </xf>
    <xf numFmtId="0" fontId="0" fillId="59" borderId="4" xfId="38" applyFont="1" applyFill="1" applyBorder="1" applyAlignment="1">
      <alignment horizontal="center" vertical="center"/>
    </xf>
    <xf numFmtId="0" fontId="1" fillId="59" borderId="32" xfId="38" applyFill="1" applyBorder="1" applyAlignment="1">
      <alignment horizontal="center" vertical="center"/>
    </xf>
    <xf numFmtId="0" fontId="1" fillId="59" borderId="5" xfId="38" applyFill="1" applyBorder="1" applyAlignment="1">
      <alignment horizontal="center" vertical="center"/>
    </xf>
    <xf numFmtId="0" fontId="0" fillId="59" borderId="10" xfId="38" applyFont="1" applyFill="1" applyBorder="1" applyAlignment="1">
      <alignment horizontal="center" vertical="center" wrapText="1"/>
    </xf>
    <xf numFmtId="0" fontId="1" fillId="59" borderId="8" xfId="38" applyFill="1" applyBorder="1" applyAlignment="1">
      <alignment horizontal="center" vertical="center" wrapText="1"/>
    </xf>
    <xf numFmtId="0" fontId="1" fillId="0" borderId="0" xfId="38" applyAlignment="1">
      <alignment horizontal="center"/>
    </xf>
    <xf numFmtId="0" fontId="1" fillId="0" borderId="33" xfId="38" applyBorder="1" applyAlignment="1">
      <alignment horizontal="center"/>
    </xf>
    <xf numFmtId="0" fontId="1" fillId="0" borderId="0" xfId="38" applyAlignment="1">
      <alignment horizontal="center" vertical="center"/>
    </xf>
    <xf numFmtId="0" fontId="1" fillId="0" borderId="1" xfId="38" applyBorder="1" applyAlignment="1">
      <alignment horizontal="center"/>
    </xf>
    <xf numFmtId="0" fontId="1" fillId="59" borderId="6" xfId="38" applyFill="1" applyBorder="1" applyAlignment="1">
      <alignment horizontal="center" vertical="center" wrapText="1"/>
    </xf>
    <xf numFmtId="0" fontId="1" fillId="59" borderId="7" xfId="38" applyFill="1" applyBorder="1" applyAlignment="1">
      <alignment horizontal="center" vertical="center" wrapText="1"/>
    </xf>
    <xf numFmtId="9" fontId="0" fillId="0" borderId="0" xfId="38" applyNumberFormat="1" applyFont="1" applyBorder="1" applyAlignment="1">
      <alignment horizontal="center"/>
    </xf>
    <xf numFmtId="9" fontId="1" fillId="0" borderId="33" xfId="38" applyNumberFormat="1" applyBorder="1" applyAlignment="1">
      <alignment horizontal="center"/>
    </xf>
    <xf numFmtId="0" fontId="0" fillId="0" borderId="0" xfId="38" applyFont="1" applyAlignment="1">
      <alignment horizontal="center"/>
    </xf>
    <xf numFmtId="0" fontId="0" fillId="61" borderId="0" xfId="0" applyFill="1"/>
    <xf numFmtId="0" fontId="85" fillId="61" borderId="0" xfId="1" applyFont="1" applyFill="1" applyAlignment="1">
      <alignment horizontal="center"/>
    </xf>
    <xf numFmtId="0" fontId="86" fillId="61" borderId="0" xfId="1" applyFont="1" applyFill="1"/>
    <xf numFmtId="0" fontId="87" fillId="61" borderId="0" xfId="1" applyFont="1" applyFill="1" applyAlignment="1">
      <alignment horizontal="center"/>
    </xf>
    <xf numFmtId="0" fontId="85" fillId="62" borderId="1" xfId="1" applyFont="1" applyFill="1" applyBorder="1" applyAlignment="1">
      <alignment horizontal="center"/>
    </xf>
    <xf numFmtId="0" fontId="85" fillId="61" borderId="1" xfId="1" applyFont="1" applyFill="1" applyBorder="1" applyAlignment="1">
      <alignment horizontal="left"/>
    </xf>
    <xf numFmtId="0" fontId="85" fillId="61" borderId="1" xfId="1" applyFont="1" applyFill="1" applyBorder="1" applyAlignment="1">
      <alignment horizontal="left"/>
    </xf>
    <xf numFmtId="0" fontId="85" fillId="61" borderId="2" xfId="1" applyFont="1" applyFill="1" applyBorder="1" applyAlignment="1">
      <alignment horizontal="left"/>
    </xf>
    <xf numFmtId="0" fontId="85" fillId="61" borderId="3" xfId="1" applyFont="1" applyFill="1" applyBorder="1" applyAlignment="1">
      <alignment horizontal="left"/>
    </xf>
    <xf numFmtId="0" fontId="87" fillId="61" borderId="2" xfId="1" applyFont="1" applyFill="1" applyBorder="1" applyAlignment="1">
      <alignment horizontal="left" vertical="center" wrapText="1"/>
    </xf>
    <xf numFmtId="0" fontId="87" fillId="61" borderId="11" xfId="1" applyFont="1" applyFill="1" applyBorder="1" applyAlignment="1">
      <alignment horizontal="left" vertical="center" wrapText="1"/>
    </xf>
    <xf numFmtId="0" fontId="87" fillId="61" borderId="3" xfId="1" applyFont="1" applyFill="1" applyBorder="1" applyAlignment="1">
      <alignment horizontal="left" vertical="center" wrapText="1"/>
    </xf>
    <xf numFmtId="0" fontId="85" fillId="61" borderId="1" xfId="1" applyFont="1" applyFill="1" applyBorder="1" applyAlignment="1">
      <alignment horizontal="center" vertical="center"/>
    </xf>
    <xf numFmtId="0" fontId="85" fillId="61" borderId="1" xfId="1" applyFont="1" applyFill="1" applyBorder="1" applyAlignment="1">
      <alignment horizontal="left" vertical="center" wrapText="1"/>
    </xf>
    <xf numFmtId="0" fontId="87" fillId="61" borderId="1" xfId="1" quotePrefix="1" applyFont="1" applyFill="1" applyBorder="1" applyAlignment="1">
      <alignment horizontal="left" vertical="center" wrapText="1"/>
    </xf>
    <xf numFmtId="0" fontId="86" fillId="61" borderId="1" xfId="1" applyFont="1" applyFill="1" applyBorder="1" applyAlignment="1">
      <alignment horizontal="center" vertical="center"/>
    </xf>
    <xf numFmtId="0" fontId="86" fillId="61" borderId="1" xfId="1" applyFont="1" applyFill="1" applyBorder="1" applyAlignment="1">
      <alignment horizontal="left" vertical="center" wrapText="1"/>
    </xf>
    <xf numFmtId="0" fontId="85" fillId="61" borderId="1" xfId="1" applyFont="1" applyFill="1" applyBorder="1" applyAlignment="1">
      <alignment horizontal="left" vertical="center"/>
    </xf>
    <xf numFmtId="0" fontId="87" fillId="61" borderId="1" xfId="1" quotePrefix="1" applyFont="1" applyFill="1" applyBorder="1" applyAlignment="1">
      <alignment horizontal="left" vertical="center" wrapText="1"/>
    </xf>
    <xf numFmtId="0" fontId="85" fillId="62" borderId="2" xfId="1" applyFont="1" applyFill="1" applyBorder="1" applyAlignment="1">
      <alignment horizontal="center"/>
    </xf>
    <xf numFmtId="0" fontId="85" fillId="62" borderId="11" xfId="1" applyFont="1" applyFill="1" applyBorder="1" applyAlignment="1">
      <alignment horizontal="center"/>
    </xf>
    <xf numFmtId="0" fontId="85" fillId="62" borderId="3" xfId="1" applyFont="1" applyFill="1" applyBorder="1" applyAlignment="1">
      <alignment horizontal="center"/>
    </xf>
    <xf numFmtId="0" fontId="86" fillId="61" borderId="1" xfId="1" applyFont="1" applyFill="1" applyBorder="1" applyAlignment="1">
      <alignment horizontal="left"/>
    </xf>
    <xf numFmtId="0" fontId="86" fillId="61" borderId="1" xfId="1" applyFont="1" applyFill="1" applyBorder="1"/>
    <xf numFmtId="0" fontId="87" fillId="61" borderId="1" xfId="1" applyFont="1" applyFill="1" applyBorder="1" applyAlignment="1">
      <alignment horizontal="left" vertical="center" wrapText="1"/>
    </xf>
    <xf numFmtId="0" fontId="86" fillId="61" borderId="0" xfId="1" applyFont="1" applyFill="1" applyAlignment="1">
      <alignment vertical="center"/>
    </xf>
    <xf numFmtId="0" fontId="88" fillId="61" borderId="0" xfId="187" applyFont="1" applyFill="1"/>
    <xf numFmtId="0" fontId="2" fillId="61" borderId="0" xfId="187" applyFill="1"/>
    <xf numFmtId="0" fontId="2" fillId="61" borderId="0" xfId="187" applyFill="1" applyAlignment="1">
      <alignment horizontal="center"/>
    </xf>
    <xf numFmtId="0" fontId="89" fillId="61" borderId="0" xfId="187" applyFont="1" applyFill="1" applyAlignment="1">
      <alignment vertical="center"/>
    </xf>
    <xf numFmtId="0" fontId="90" fillId="61" borderId="0" xfId="187" applyFont="1" applyFill="1" applyAlignment="1">
      <alignment vertical="center"/>
    </xf>
    <xf numFmtId="0" fontId="91" fillId="63" borderId="1" xfId="187" applyFont="1" applyFill="1" applyBorder="1" applyAlignment="1">
      <alignment horizontal="center" vertical="center" wrapText="1"/>
    </xf>
    <xf numFmtId="0" fontId="40" fillId="64" borderId="1" xfId="187" applyFont="1" applyFill="1" applyBorder="1" applyAlignment="1">
      <alignment horizontal="center" wrapText="1"/>
    </xf>
    <xf numFmtId="0" fontId="2" fillId="63" borderId="1" xfId="187" applyFill="1" applyBorder="1" applyAlignment="1">
      <alignment horizontal="center" vertical="center" wrapText="1"/>
    </xf>
    <xf numFmtId="0" fontId="2" fillId="63" borderId="1" xfId="187" applyFill="1" applyBorder="1" applyAlignment="1">
      <alignment horizontal="center" vertical="center" wrapText="1"/>
    </xf>
    <xf numFmtId="0" fontId="2" fillId="65" borderId="1" xfId="187" applyFill="1" applyBorder="1" applyAlignment="1">
      <alignment horizontal="center" vertical="center" wrapText="1"/>
    </xf>
    <xf numFmtId="0" fontId="2" fillId="63" borderId="1" xfId="187" applyFont="1" applyFill="1" applyBorder="1" applyAlignment="1">
      <alignment horizontal="center" vertical="center" wrapText="1"/>
    </xf>
    <xf numFmtId="0" fontId="92" fillId="59" borderId="0" xfId="187" applyFont="1" applyFill="1" applyAlignment="1">
      <alignment horizontal="center" vertical="center" wrapText="1"/>
    </xf>
    <xf numFmtId="0" fontId="2" fillId="61" borderId="1" xfId="187" applyFill="1" applyBorder="1" applyAlignment="1">
      <alignment horizontal="center" wrapText="1"/>
    </xf>
    <xf numFmtId="0" fontId="2" fillId="61" borderId="1" xfId="187" applyFill="1" applyBorder="1" applyAlignment="1">
      <alignment horizontal="center" vertical="center" wrapText="1"/>
    </xf>
    <xf numFmtId="0" fontId="2" fillId="61" borderId="0" xfId="187" applyFill="1" applyAlignment="1">
      <alignment horizontal="center" vertical="center" wrapText="1"/>
    </xf>
    <xf numFmtId="0" fontId="2" fillId="61" borderId="1" xfId="187" applyFill="1" applyBorder="1" applyAlignment="1">
      <alignment horizontal="center" vertical="center"/>
    </xf>
    <xf numFmtId="0" fontId="2" fillId="61" borderId="1" xfId="187" applyFill="1" applyBorder="1" applyAlignment="1">
      <alignment vertical="center" wrapText="1"/>
    </xf>
    <xf numFmtId="0" fontId="2" fillId="61" borderId="0" xfId="187" applyFill="1" applyAlignment="1">
      <alignment vertical="center"/>
    </xf>
    <xf numFmtId="0" fontId="2" fillId="61" borderId="0" xfId="187" applyFill="1" applyAlignment="1">
      <alignment horizontal="center" vertical="center"/>
    </xf>
    <xf numFmtId="0" fontId="2" fillId="61" borderId="1" xfId="187" applyFill="1" applyBorder="1" applyAlignment="1">
      <alignment horizontal="center" vertical="center" wrapText="1"/>
    </xf>
    <xf numFmtId="0" fontId="2" fillId="63" borderId="1" xfId="187" applyFill="1" applyBorder="1" applyAlignment="1">
      <alignment horizontal="center" vertical="center"/>
    </xf>
    <xf numFmtId="0" fontId="3" fillId="61" borderId="36" xfId="0" applyFont="1" applyFill="1" applyBorder="1" applyAlignment="1">
      <alignment horizontal="center" vertical="center" textRotation="90"/>
    </xf>
    <xf numFmtId="0" fontId="95" fillId="61" borderId="37" xfId="0" applyFont="1" applyFill="1" applyBorder="1" applyAlignment="1">
      <alignment horizontal="center" vertical="center" wrapText="1"/>
    </xf>
    <xf numFmtId="0" fontId="95" fillId="61" borderId="0" xfId="0" applyFont="1" applyFill="1" applyAlignment="1">
      <alignment horizontal="center" vertical="center" wrapText="1"/>
    </xf>
    <xf numFmtId="0" fontId="96" fillId="61" borderId="0" xfId="0" applyFont="1" applyFill="1"/>
    <xf numFmtId="0" fontId="3" fillId="61" borderId="0" xfId="0" applyFont="1" applyFill="1"/>
    <xf numFmtId="0" fontId="0" fillId="61" borderId="0" xfId="0" applyFill="1" applyAlignment="1">
      <alignment horizontal="center" vertical="center"/>
    </xf>
    <xf numFmtId="0" fontId="0" fillId="61" borderId="34" xfId="0" applyFill="1" applyBorder="1" applyAlignment="1">
      <alignment horizontal="center"/>
    </xf>
    <xf numFmtId="0" fontId="3" fillId="61" borderId="1" xfId="0" applyFont="1" applyFill="1" applyBorder="1" applyAlignment="1">
      <alignment horizontal="center" vertical="center" wrapText="1"/>
    </xf>
    <xf numFmtId="0" fontId="0" fillId="61" borderId="8" xfId="0" applyFill="1" applyBorder="1" applyAlignment="1">
      <alignment horizontal="center" vertical="center" wrapText="1"/>
    </xf>
    <xf numFmtId="0" fontId="0" fillId="61" borderId="8" xfId="0" applyFill="1" applyBorder="1" applyAlignment="1">
      <alignment horizontal="center" wrapText="1"/>
    </xf>
    <xf numFmtId="0" fontId="0" fillId="61" borderId="2" xfId="0" applyFill="1" applyBorder="1" applyAlignment="1">
      <alignment horizontal="center" vertical="center" wrapText="1"/>
    </xf>
    <xf numFmtId="0" fontId="0" fillId="61" borderId="3" xfId="0" applyFill="1" applyBorder="1" applyAlignment="1">
      <alignment horizontal="center" vertical="center" wrapText="1"/>
    </xf>
    <xf numFmtId="0" fontId="0" fillId="61" borderId="2" xfId="0" applyFill="1" applyBorder="1" applyAlignment="1">
      <alignment horizontal="center"/>
    </xf>
    <xf numFmtId="0" fontId="0" fillId="61" borderId="11" xfId="0" applyFill="1" applyBorder="1" applyAlignment="1">
      <alignment horizontal="center"/>
    </xf>
    <xf numFmtId="0" fontId="0" fillId="61" borderId="3" xfId="0" applyFill="1" applyBorder="1" applyAlignment="1">
      <alignment horizontal="center"/>
    </xf>
    <xf numFmtId="0" fontId="0" fillId="61" borderId="8" xfId="0" applyFill="1" applyBorder="1" applyAlignment="1">
      <alignment horizontal="center" vertical="center"/>
    </xf>
    <xf numFmtId="0" fontId="3" fillId="61" borderId="2" xfId="0" applyFont="1" applyFill="1" applyBorder="1" applyAlignment="1">
      <alignment horizontal="center"/>
    </xf>
    <xf numFmtId="0" fontId="3" fillId="61" borderId="11" xfId="0" applyFont="1" applyFill="1" applyBorder="1" applyAlignment="1">
      <alignment horizontal="center"/>
    </xf>
    <xf numFmtId="0" fontId="3" fillId="61" borderId="3" xfId="0" applyFont="1" applyFill="1" applyBorder="1" applyAlignment="1">
      <alignment horizontal="center"/>
    </xf>
    <xf numFmtId="0" fontId="3" fillId="61" borderId="1" xfId="0" applyFont="1" applyFill="1" applyBorder="1" applyAlignment="1">
      <alignment horizontal="center"/>
    </xf>
    <xf numFmtId="0" fontId="3" fillId="61" borderId="1" xfId="0" applyFont="1" applyFill="1" applyBorder="1"/>
    <xf numFmtId="0" fontId="0" fillId="61" borderId="10" xfId="0" applyFill="1" applyBorder="1" applyAlignment="1">
      <alignment horizontal="center" vertical="center" wrapText="1"/>
    </xf>
    <xf numFmtId="0" fontId="0" fillId="61" borderId="10" xfId="0" applyFill="1" applyBorder="1" applyAlignment="1">
      <alignment horizontal="center" wrapText="1"/>
    </xf>
    <xf numFmtId="0" fontId="0" fillId="61" borderId="10" xfId="0" applyFill="1" applyBorder="1" applyAlignment="1">
      <alignment horizontal="center" vertical="center" wrapText="1"/>
    </xf>
    <xf numFmtId="0" fontId="0" fillId="61" borderId="10" xfId="0" applyFill="1" applyBorder="1" applyAlignment="1">
      <alignment horizontal="center" vertical="center"/>
    </xf>
    <xf numFmtId="0" fontId="0" fillId="61" borderId="1" xfId="0" applyFill="1" applyBorder="1" applyAlignment="1">
      <alignment horizontal="center" vertical="center"/>
    </xf>
    <xf numFmtId="0" fontId="0" fillId="61" borderId="10" xfId="0" applyFill="1" applyBorder="1" applyAlignment="1">
      <alignment horizontal="center" vertical="center"/>
    </xf>
    <xf numFmtId="0" fontId="3" fillId="61" borderId="0" xfId="0" applyFont="1" applyFill="1" applyBorder="1" applyAlignment="1">
      <alignment horizontal="center" vertical="center" textRotation="90"/>
    </xf>
    <xf numFmtId="0" fontId="0" fillId="61" borderId="1" xfId="0" applyFill="1" applyBorder="1" applyAlignment="1">
      <alignment horizontal="center"/>
    </xf>
    <xf numFmtId="0" fontId="0" fillId="61" borderId="2" xfId="0" applyFill="1" applyBorder="1" applyAlignment="1">
      <alignment horizontal="center" vertical="center"/>
    </xf>
    <xf numFmtId="0" fontId="0" fillId="61" borderId="11" xfId="0" applyFill="1" applyBorder="1" applyAlignment="1">
      <alignment horizontal="center" vertical="center"/>
    </xf>
    <xf numFmtId="0" fontId="0" fillId="61" borderId="3" xfId="0" applyFill="1" applyBorder="1" applyAlignment="1">
      <alignment horizontal="center" vertical="center"/>
    </xf>
    <xf numFmtId="0" fontId="0" fillId="61" borderId="1" xfId="0" applyFill="1" applyBorder="1" applyAlignment="1">
      <alignment horizontal="left"/>
    </xf>
    <xf numFmtId="0" fontId="0" fillId="61" borderId="1" xfId="0" applyFill="1" applyBorder="1"/>
    <xf numFmtId="0" fontId="0" fillId="61" borderId="1" xfId="0" applyFill="1" applyBorder="1" applyAlignment="1">
      <alignment horizontal="center"/>
    </xf>
    <xf numFmtId="0" fontId="0" fillId="59" borderId="3" xfId="0" applyFill="1" applyBorder="1" applyAlignment="1">
      <alignment horizontal="center"/>
    </xf>
    <xf numFmtId="0" fontId="0" fillId="59" borderId="1" xfId="0" applyFill="1" applyBorder="1" applyAlignment="1">
      <alignment horizontal="center"/>
    </xf>
    <xf numFmtId="0" fontId="0" fillId="66" borderId="1" xfId="0" applyFill="1" applyBorder="1" applyAlignment="1">
      <alignment horizontal="center"/>
    </xf>
    <xf numFmtId="0" fontId="39" fillId="67" borderId="1" xfId="0" applyFont="1" applyFill="1" applyBorder="1" applyAlignment="1">
      <alignment horizontal="center"/>
    </xf>
    <xf numFmtId="0" fontId="0" fillId="68" borderId="1" xfId="0" applyFill="1" applyBorder="1" applyAlignment="1">
      <alignment horizontal="center" vertical="center" wrapText="1"/>
    </xf>
    <xf numFmtId="0" fontId="0" fillId="69" borderId="1" xfId="0" applyFill="1" applyBorder="1" applyAlignment="1">
      <alignment horizontal="center" vertical="center" wrapText="1"/>
    </xf>
    <xf numFmtId="0" fontId="0" fillId="61" borderId="2" xfId="0" applyFill="1" applyBorder="1" applyAlignment="1"/>
    <xf numFmtId="0" fontId="0" fillId="61" borderId="3" xfId="0" applyFill="1" applyBorder="1" applyAlignment="1"/>
    <xf numFmtId="0" fontId="0" fillId="59" borderId="3" xfId="0" applyFill="1" applyBorder="1"/>
    <xf numFmtId="0" fontId="0" fillId="59" borderId="1" xfId="0" applyFill="1" applyBorder="1"/>
    <xf numFmtId="0" fontId="0" fillId="66" borderId="8" xfId="0" applyFill="1" applyBorder="1" applyAlignment="1">
      <alignment horizontal="center" vertical="center" wrapText="1"/>
    </xf>
    <xf numFmtId="0" fontId="39" fillId="66" borderId="8" xfId="0" applyFont="1" applyFill="1" applyBorder="1" applyAlignment="1">
      <alignment horizontal="center" vertical="center" wrapText="1"/>
    </xf>
    <xf numFmtId="9" fontId="39" fillId="67" borderId="4" xfId="0" applyNumberFormat="1" applyFont="1" applyFill="1" applyBorder="1" applyAlignment="1">
      <alignment horizontal="center" vertical="center"/>
    </xf>
    <xf numFmtId="0" fontId="39" fillId="67" borderId="32" xfId="0" applyFont="1" applyFill="1" applyBorder="1" applyAlignment="1">
      <alignment horizontal="center" vertical="center"/>
    </xf>
    <xf numFmtId="0" fontId="39" fillId="67" borderId="5" xfId="0" applyFont="1" applyFill="1" applyBorder="1" applyAlignment="1">
      <alignment horizontal="center" vertical="center"/>
    </xf>
    <xf numFmtId="9" fontId="39" fillId="67" borderId="8" xfId="0" applyNumberFormat="1" applyFont="1" applyFill="1" applyBorder="1" applyAlignment="1">
      <alignment horizontal="center" vertical="center"/>
    </xf>
    <xf numFmtId="9" fontId="39" fillId="67" borderId="5" xfId="0" applyNumberFormat="1" applyFont="1" applyFill="1" applyBorder="1" applyAlignment="1">
      <alignment horizontal="center" vertical="center"/>
    </xf>
    <xf numFmtId="9" fontId="0" fillId="61" borderId="1" xfId="0" applyNumberFormat="1" applyFill="1" applyBorder="1" applyAlignment="1">
      <alignment horizontal="center" vertical="center"/>
    </xf>
    <xf numFmtId="0" fontId="0" fillId="66" borderId="9" xfId="0" applyFill="1" applyBorder="1" applyAlignment="1">
      <alignment horizontal="center" vertical="center" wrapText="1"/>
    </xf>
    <xf numFmtId="0" fontId="39" fillId="66" borderId="9" xfId="0" applyFont="1" applyFill="1" applyBorder="1" applyAlignment="1">
      <alignment horizontal="center" vertical="center" wrapText="1"/>
    </xf>
    <xf numFmtId="0" fontId="39" fillId="67" borderId="12" xfId="0" applyFont="1" applyFill="1" applyBorder="1" applyAlignment="1">
      <alignment horizontal="center" vertical="center"/>
    </xf>
    <xf numFmtId="0" fontId="39" fillId="67" borderId="0" xfId="0" applyFont="1" applyFill="1" applyBorder="1" applyAlignment="1">
      <alignment horizontal="center" vertical="center"/>
    </xf>
    <xf numFmtId="0" fontId="39" fillId="67" borderId="33" xfId="0" applyFont="1" applyFill="1" applyBorder="1" applyAlignment="1">
      <alignment horizontal="center" vertical="center"/>
    </xf>
    <xf numFmtId="0" fontId="39" fillId="67" borderId="9" xfId="0" applyFont="1" applyFill="1" applyBorder="1" applyAlignment="1">
      <alignment horizontal="center" vertical="center"/>
    </xf>
    <xf numFmtId="0" fontId="0" fillId="61" borderId="11" xfId="0" applyFill="1" applyBorder="1" applyAlignment="1"/>
    <xf numFmtId="0" fontId="0" fillId="66" borderId="10" xfId="0" applyFill="1" applyBorder="1" applyAlignment="1">
      <alignment horizontal="center" vertical="center" wrapText="1"/>
    </xf>
    <xf numFmtId="0" fontId="39" fillId="66" borderId="10" xfId="0" applyFont="1" applyFill="1" applyBorder="1" applyAlignment="1">
      <alignment horizontal="center" vertical="center" wrapText="1"/>
    </xf>
    <xf numFmtId="0" fontId="39" fillId="67" borderId="6" xfId="0" applyFont="1" applyFill="1" applyBorder="1" applyAlignment="1">
      <alignment horizontal="center" vertical="center"/>
    </xf>
    <xf numFmtId="0" fontId="39" fillId="67" borderId="34" xfId="0" applyFont="1" applyFill="1" applyBorder="1" applyAlignment="1">
      <alignment horizontal="center" vertical="center"/>
    </xf>
    <xf numFmtId="0" fontId="39" fillId="67" borderId="7" xfId="0" applyFont="1" applyFill="1" applyBorder="1" applyAlignment="1">
      <alignment horizontal="center" vertical="center"/>
    </xf>
    <xf numFmtId="0" fontId="39" fillId="67" borderId="10" xfId="0" applyFont="1" applyFill="1" applyBorder="1" applyAlignment="1">
      <alignment horizontal="center" vertical="center"/>
    </xf>
    <xf numFmtId="0" fontId="3" fillId="61" borderId="38" xfId="0" applyFont="1" applyFill="1" applyBorder="1" applyAlignment="1">
      <alignment horizontal="center" vertical="center" textRotation="90"/>
    </xf>
    <xf numFmtId="0" fontId="3" fillId="61" borderId="39" xfId="0" applyFont="1" applyFill="1" applyBorder="1" applyAlignment="1">
      <alignment horizontal="center" vertical="center" textRotation="90"/>
    </xf>
    <xf numFmtId="0" fontId="39" fillId="67" borderId="37" xfId="0" applyFont="1" applyFill="1" applyBorder="1" applyAlignment="1">
      <alignment horizontal="center" vertical="center" wrapText="1"/>
    </xf>
    <xf numFmtId="0" fontId="39" fillId="67" borderId="0" xfId="0" applyFont="1" applyFill="1" applyAlignment="1">
      <alignment horizontal="center" vertical="center" wrapText="1"/>
    </xf>
    <xf numFmtId="0" fontId="0" fillId="68" borderId="0" xfId="0" applyFill="1" applyAlignment="1">
      <alignment horizontal="center" vertical="center"/>
    </xf>
    <xf numFmtId="0" fontId="0" fillId="69" borderId="0" xfId="0" applyFill="1" applyAlignment="1">
      <alignment horizontal="center"/>
    </xf>
    <xf numFmtId="0" fontId="0" fillId="61" borderId="12" xfId="0" quotePrefix="1" applyFill="1" applyBorder="1" applyAlignment="1">
      <alignment horizontal="center" vertical="center" wrapText="1"/>
    </xf>
    <xf numFmtId="0" fontId="0" fillId="61" borderId="33" xfId="0" quotePrefix="1" applyFill="1" applyBorder="1" applyAlignment="1">
      <alignment horizontal="center" vertical="center" wrapText="1"/>
    </xf>
    <xf numFmtId="0" fontId="97" fillId="61" borderId="0" xfId="0" applyFont="1" applyFill="1" applyAlignment="1">
      <alignment horizontal="center" vertical="center"/>
    </xf>
    <xf numFmtId="0" fontId="39" fillId="67" borderId="0" xfId="0" applyFont="1" applyFill="1"/>
    <xf numFmtId="0" fontId="0" fillId="67" borderId="0" xfId="0" applyFill="1" applyAlignment="1">
      <alignment horizontal="center" vertical="center" wrapText="1"/>
    </xf>
    <xf numFmtId="0" fontId="0" fillId="61" borderId="6" xfId="0" quotePrefix="1" applyFill="1" applyBorder="1" applyAlignment="1">
      <alignment horizontal="center" vertical="center" wrapText="1"/>
    </xf>
    <xf numFmtId="0" fontId="0" fillId="61" borderId="7" xfId="0" quotePrefix="1" applyFill="1" applyBorder="1" applyAlignment="1">
      <alignment horizontal="center" vertical="center" wrapText="1"/>
    </xf>
    <xf numFmtId="0" fontId="0" fillId="70" borderId="0" xfId="0" applyFill="1" applyAlignment="1">
      <alignment horizontal="center" vertical="center" wrapText="1"/>
    </xf>
    <xf numFmtId="0" fontId="0" fillId="66" borderId="0" xfId="0" applyFill="1" applyAlignment="1">
      <alignment horizontal="center" vertical="center" wrapText="1"/>
    </xf>
    <xf numFmtId="0" fontId="0" fillId="71" borderId="0" xfId="0" applyFill="1" applyAlignment="1">
      <alignment horizontal="center" vertical="center" wrapText="1"/>
    </xf>
    <xf numFmtId="0" fontId="0" fillId="66" borderId="0" xfId="0" applyFill="1" applyAlignment="1">
      <alignment horizontal="center"/>
    </xf>
    <xf numFmtId="0" fontId="0" fillId="59" borderId="0" xfId="0" applyFill="1" applyAlignment="1">
      <alignment horizontal="center" vertical="center" wrapText="1"/>
    </xf>
    <xf numFmtId="0" fontId="0" fillId="59" borderId="0" xfId="0" applyFill="1" applyAlignment="1">
      <alignment horizontal="center" wrapText="1"/>
    </xf>
    <xf numFmtId="0" fontId="0" fillId="59" borderId="0" xfId="0" applyFill="1"/>
    <xf numFmtId="0" fontId="3" fillId="61" borderId="0" xfId="0" applyFont="1" applyFill="1" applyAlignment="1">
      <alignment horizontal="center"/>
    </xf>
    <xf numFmtId="0" fontId="3" fillId="61" borderId="40" xfId="0" applyFont="1" applyFill="1" applyBorder="1" applyAlignment="1">
      <alignment horizontal="center" vertical="center" textRotation="90"/>
    </xf>
    <xf numFmtId="0" fontId="0" fillId="72" borderId="0" xfId="0" applyFill="1" applyAlignment="1">
      <alignment horizontal="center" vertical="center"/>
    </xf>
    <xf numFmtId="0" fontId="0" fillId="72" borderId="0" xfId="0" applyFill="1"/>
    <xf numFmtId="0" fontId="0" fillId="65" borderId="0" xfId="0" applyFill="1" applyAlignment="1">
      <alignment horizontal="center" vertical="center"/>
    </xf>
    <xf numFmtId="0" fontId="0" fillId="65" borderId="0" xfId="0" applyFill="1"/>
    <xf numFmtId="0" fontId="0" fillId="73" borderId="0" xfId="0" applyFill="1" applyAlignment="1">
      <alignment horizontal="center" vertical="center"/>
    </xf>
    <xf numFmtId="0" fontId="0" fillId="73" borderId="0" xfId="0" applyFill="1"/>
    <xf numFmtId="0" fontId="0" fillId="74" borderId="0" xfId="0" applyFill="1" applyAlignment="1">
      <alignment horizontal="center" vertical="center"/>
    </xf>
    <xf numFmtId="0" fontId="0" fillId="74" borderId="0" xfId="0" applyFill="1"/>
    <xf numFmtId="0" fontId="0" fillId="63" borderId="0" xfId="0" applyFill="1" applyAlignment="1">
      <alignment horizontal="center"/>
    </xf>
    <xf numFmtId="0" fontId="98" fillId="75" borderId="3" xfId="0" applyFont="1" applyFill="1" applyBorder="1" applyAlignment="1">
      <alignment horizontal="center" vertical="center"/>
    </xf>
    <xf numFmtId="0" fontId="98" fillId="75" borderId="2" xfId="0" applyFont="1" applyFill="1" applyBorder="1" applyAlignment="1">
      <alignment horizontal="center" vertical="center" wrapText="1"/>
    </xf>
    <xf numFmtId="0" fontId="98" fillId="75" borderId="3" xfId="0" applyFont="1" applyFill="1" applyBorder="1" applyAlignment="1">
      <alignment horizontal="center" vertical="center" wrapText="1"/>
    </xf>
    <xf numFmtId="0" fontId="98" fillId="75" borderId="1" xfId="0" applyFont="1" applyFill="1" applyBorder="1" applyAlignment="1">
      <alignment horizontal="center" vertical="center"/>
    </xf>
    <xf numFmtId="0" fontId="83" fillId="61" borderId="0" xfId="0" applyFont="1" applyFill="1"/>
    <xf numFmtId="0" fontId="83" fillId="61" borderId="0" xfId="0" applyFont="1" applyFill="1" applyAlignment="1">
      <alignment horizontal="center" vertical="center"/>
    </xf>
    <xf numFmtId="0" fontId="11" fillId="65" borderId="3" xfId="0" applyFont="1" applyFill="1" applyBorder="1" applyAlignment="1">
      <alignment horizontal="left"/>
    </xf>
    <xf numFmtId="0" fontId="11" fillId="65" borderId="1" xfId="0" applyFont="1" applyFill="1" applyBorder="1" applyAlignment="1">
      <alignment horizontal="left"/>
    </xf>
    <xf numFmtId="0" fontId="11" fillId="65" borderId="5" xfId="0" applyFont="1" applyFill="1" applyBorder="1" applyAlignment="1">
      <alignment horizontal="left"/>
    </xf>
    <xf numFmtId="0" fontId="11" fillId="65" borderId="2" xfId="0" applyFont="1" applyFill="1" applyBorder="1" applyAlignment="1">
      <alignment horizontal="left"/>
    </xf>
    <xf numFmtId="0" fontId="11" fillId="65" borderId="3" xfId="0" applyFont="1" applyFill="1" applyBorder="1" applyAlignment="1">
      <alignment horizontal="left"/>
    </xf>
    <xf numFmtId="0" fontId="99" fillId="76" borderId="1" xfId="0" applyFont="1" applyFill="1" applyBorder="1" applyAlignment="1">
      <alignment horizontal="center" vertical="center" wrapText="1"/>
    </xf>
    <xf numFmtId="0" fontId="99" fillId="76" borderId="2" xfId="0" applyFont="1" applyFill="1" applyBorder="1" applyAlignment="1">
      <alignment horizontal="center" vertical="center" wrapText="1"/>
    </xf>
    <xf numFmtId="0" fontId="99" fillId="76" borderId="11" xfId="0" applyFont="1" applyFill="1" applyBorder="1" applyAlignment="1">
      <alignment horizontal="center" vertical="center" wrapText="1"/>
    </xf>
    <xf numFmtId="0" fontId="99" fillId="76" borderId="3" xfId="0" applyFont="1" applyFill="1" applyBorder="1" applyAlignment="1">
      <alignment horizontal="center" vertical="center" wrapText="1"/>
    </xf>
    <xf numFmtId="0" fontId="100" fillId="76" borderId="1" xfId="0" applyFont="1" applyFill="1" applyBorder="1" applyAlignment="1">
      <alignment horizontal="center" vertical="center" wrapText="1"/>
    </xf>
    <xf numFmtId="0" fontId="98" fillId="76" borderId="1" xfId="0" applyFont="1" applyFill="1" applyBorder="1" applyAlignment="1">
      <alignment horizontal="center" vertical="center"/>
    </xf>
    <xf numFmtId="185" fontId="98" fillId="76" borderId="1" xfId="0" applyNumberFormat="1" applyFont="1" applyFill="1" applyBorder="1" applyAlignment="1">
      <alignment horizontal="center" vertical="center"/>
    </xf>
    <xf numFmtId="0" fontId="101" fillId="0" borderId="5" xfId="0" applyFont="1" applyBorder="1" applyAlignment="1">
      <alignment horizontal="center" vertical="center" wrapText="1"/>
    </xf>
    <xf numFmtId="0" fontId="101" fillId="0" borderId="2" xfId="0" applyFont="1" applyBorder="1" applyAlignment="1">
      <alignment horizontal="left" vertical="center" wrapText="1"/>
    </xf>
    <xf numFmtId="0" fontId="101" fillId="0" borderId="3" xfId="0" applyFont="1" applyBorder="1" applyAlignment="1">
      <alignment horizontal="left" vertical="center" wrapText="1"/>
    </xf>
    <xf numFmtId="0" fontId="101" fillId="0" borderId="1" xfId="0" applyFont="1" applyBorder="1" applyAlignment="1">
      <alignment horizontal="center" vertical="center"/>
    </xf>
    <xf numFmtId="185" fontId="101" fillId="0" borderId="1" xfId="0" applyNumberFormat="1" applyFont="1" applyBorder="1" applyAlignment="1">
      <alignment horizontal="center" vertical="center"/>
    </xf>
    <xf numFmtId="0" fontId="101" fillId="0" borderId="1" xfId="0" applyFont="1" applyBorder="1"/>
    <xf numFmtId="0" fontId="101" fillId="0" borderId="33" xfId="0" applyFont="1" applyBorder="1" applyAlignment="1">
      <alignment horizontal="center" vertical="center" wrapText="1"/>
    </xf>
    <xf numFmtId="0" fontId="101" fillId="0" borderId="8" xfId="0" applyFont="1" applyBorder="1" applyAlignment="1">
      <alignment horizontal="center" vertical="center"/>
    </xf>
    <xf numFmtId="185" fontId="101" fillId="0" borderId="8" xfId="0" applyNumberFormat="1" applyFont="1" applyBorder="1" applyAlignment="1">
      <alignment horizontal="center" vertical="center"/>
    </xf>
    <xf numFmtId="0" fontId="101" fillId="0" borderId="8" xfId="0" applyFont="1" applyBorder="1"/>
    <xf numFmtId="0" fontId="101" fillId="77" borderId="0" xfId="0" applyFont="1" applyFill="1" applyBorder="1"/>
    <xf numFmtId="0" fontId="101" fillId="77" borderId="0" xfId="0" applyFont="1" applyFill="1" applyBorder="1" applyAlignment="1">
      <alignment horizontal="center" vertical="center"/>
    </xf>
    <xf numFmtId="185" fontId="101" fillId="77" borderId="0" xfId="0" applyNumberFormat="1" applyFont="1" applyFill="1" applyBorder="1" applyAlignment="1">
      <alignment horizontal="center" vertical="center"/>
    </xf>
    <xf numFmtId="0" fontId="102" fillId="71" borderId="0" xfId="0" applyFont="1" applyFill="1" applyBorder="1" applyAlignment="1">
      <alignment horizontal="left" vertical="center"/>
    </xf>
    <xf numFmtId="0" fontId="103" fillId="71" borderId="0" xfId="0" applyFont="1" applyFill="1" applyBorder="1" applyAlignment="1">
      <alignment horizontal="center" vertical="center"/>
    </xf>
    <xf numFmtId="185" fontId="103" fillId="71" borderId="0" xfId="0" applyNumberFormat="1" applyFont="1" applyFill="1" applyBorder="1" applyAlignment="1">
      <alignment horizontal="center" vertical="center"/>
    </xf>
    <xf numFmtId="0" fontId="101" fillId="61" borderId="5" xfId="0" applyFont="1" applyFill="1" applyBorder="1" applyAlignment="1">
      <alignment horizontal="center" vertical="center" textRotation="180"/>
    </xf>
    <xf numFmtId="0" fontId="104" fillId="61" borderId="6" xfId="0" applyFont="1" applyFill="1" applyBorder="1" applyAlignment="1"/>
    <xf numFmtId="0" fontId="101" fillId="61" borderId="34" xfId="0" applyFont="1" applyFill="1" applyBorder="1" applyAlignment="1"/>
    <xf numFmtId="0" fontId="101" fillId="61" borderId="34" xfId="0" applyFont="1" applyFill="1" applyBorder="1" applyAlignment="1">
      <alignment horizontal="center" vertical="center"/>
    </xf>
    <xf numFmtId="185" fontId="101" fillId="61" borderId="34" xfId="0" applyNumberFormat="1" applyFont="1" applyFill="1" applyBorder="1" applyAlignment="1">
      <alignment horizontal="center" vertical="center"/>
    </xf>
    <xf numFmtId="0" fontId="101" fillId="61" borderId="33" xfId="0" applyFont="1" applyFill="1" applyBorder="1" applyAlignment="1">
      <alignment horizontal="center" vertical="center" textRotation="180"/>
    </xf>
    <xf numFmtId="0" fontId="101" fillId="61" borderId="6" xfId="0" applyFont="1" applyFill="1" applyBorder="1" applyAlignment="1"/>
    <xf numFmtId="0" fontId="101" fillId="0" borderId="10" xfId="0" applyFont="1" applyBorder="1" applyAlignment="1">
      <alignment horizontal="center" vertical="center"/>
    </xf>
    <xf numFmtId="185" fontId="101" fillId="61" borderId="1" xfId="0" applyNumberFormat="1" applyFont="1" applyFill="1" applyBorder="1" applyAlignment="1">
      <alignment horizontal="center" vertical="center"/>
    </xf>
    <xf numFmtId="0" fontId="101" fillId="0" borderId="6" xfId="0" applyFont="1" applyBorder="1" applyAlignment="1">
      <alignment horizontal="center" vertical="center"/>
    </xf>
    <xf numFmtId="0" fontId="101" fillId="0" borderId="1" xfId="0" applyFont="1" applyBorder="1" applyAlignment="1">
      <alignment horizontal="center" vertical="center" textRotation="180"/>
    </xf>
    <xf numFmtId="0" fontId="101" fillId="0" borderId="10" xfId="0" applyFont="1" applyBorder="1"/>
    <xf numFmtId="0" fontId="101" fillId="0" borderId="2" xfId="0" applyFont="1" applyBorder="1" applyAlignment="1">
      <alignment horizontal="center" vertical="center"/>
    </xf>
    <xf numFmtId="0" fontId="101" fillId="61" borderId="1" xfId="0" applyFont="1" applyFill="1" applyBorder="1" applyAlignment="1">
      <alignment horizontal="center" vertical="center"/>
    </xf>
    <xf numFmtId="0" fontId="101" fillId="61" borderId="2" xfId="0" applyFont="1" applyFill="1" applyBorder="1" applyAlignment="1">
      <alignment horizontal="center" vertical="center"/>
    </xf>
    <xf numFmtId="0" fontId="101" fillId="61" borderId="1" xfId="0" applyFont="1" applyFill="1" applyBorder="1" applyAlignment="1"/>
    <xf numFmtId="0" fontId="104" fillId="0" borderId="2" xfId="0" applyFont="1" applyBorder="1" applyAlignment="1">
      <alignment vertical="center"/>
    </xf>
    <xf numFmtId="0" fontId="104" fillId="0" borderId="3" xfId="0" applyFont="1" applyBorder="1" applyAlignment="1">
      <alignment vertical="center"/>
    </xf>
    <xf numFmtId="0" fontId="98" fillId="76" borderId="1" xfId="0" applyFont="1" applyFill="1" applyBorder="1" applyAlignment="1">
      <alignment horizontal="center" vertical="center" wrapText="1"/>
    </xf>
    <xf numFmtId="0" fontId="98" fillId="76" borderId="2" xfId="0" applyFont="1" applyFill="1" applyBorder="1" applyAlignment="1">
      <alignment horizontal="center" vertical="center" wrapText="1"/>
    </xf>
    <xf numFmtId="0" fontId="98" fillId="76" borderId="11" xfId="0" applyFont="1" applyFill="1" applyBorder="1" applyAlignment="1">
      <alignment horizontal="center" vertical="center" wrapText="1"/>
    </xf>
    <xf numFmtId="0" fontId="98" fillId="76" borderId="3" xfId="0" applyFont="1" applyFill="1" applyBorder="1" applyAlignment="1">
      <alignment horizontal="center" vertical="center" wrapText="1"/>
    </xf>
    <xf numFmtId="0" fontId="101" fillId="0" borderId="2" xfId="0" quotePrefix="1" applyFont="1" applyBorder="1" applyAlignment="1">
      <alignment horizontal="center" vertical="center"/>
    </xf>
    <xf numFmtId="0" fontId="101" fillId="0" borderId="11" xfId="0" quotePrefix="1" applyFont="1" applyBorder="1" applyAlignment="1">
      <alignment horizontal="center" vertical="center"/>
    </xf>
    <xf numFmtId="0" fontId="101" fillId="0" borderId="3" xfId="0" quotePrefix="1" applyFont="1" applyBorder="1" applyAlignment="1">
      <alignment horizontal="center" vertical="center"/>
    </xf>
    <xf numFmtId="0" fontId="101" fillId="0" borderId="2" xfId="0" applyFont="1" applyBorder="1" applyAlignment="1">
      <alignment horizontal="center" vertical="center"/>
    </xf>
    <xf numFmtId="0" fontId="101" fillId="0" borderId="11" xfId="0" applyFont="1" applyBorder="1" applyAlignment="1">
      <alignment horizontal="center" vertical="center"/>
    </xf>
    <xf numFmtId="0" fontId="101" fillId="0" borderId="3" xfId="0" applyFont="1" applyBorder="1" applyAlignment="1">
      <alignment horizontal="center" vertical="center"/>
    </xf>
    <xf numFmtId="0" fontId="101" fillId="0" borderId="2" xfId="0" applyFont="1" applyBorder="1" applyAlignment="1">
      <alignment horizontal="center"/>
    </xf>
    <xf numFmtId="0" fontId="101" fillId="0" borderId="11" xfId="0" applyFont="1" applyBorder="1" applyAlignment="1">
      <alignment horizontal="center"/>
    </xf>
    <xf numFmtId="0" fontId="101" fillId="0" borderId="3" xfId="0" applyFont="1" applyBorder="1" applyAlignment="1">
      <alignment horizontal="center"/>
    </xf>
    <xf numFmtId="0" fontId="101" fillId="0" borderId="1" xfId="0" quotePrefix="1" applyFont="1" applyBorder="1" applyAlignment="1">
      <alignment horizontal="center" vertical="center"/>
    </xf>
    <xf numFmtId="185" fontId="101" fillId="0" borderId="1" xfId="0" quotePrefix="1" applyNumberFormat="1" applyFont="1" applyBorder="1" applyAlignment="1">
      <alignment horizontal="center" vertical="center"/>
    </xf>
    <xf numFmtId="0" fontId="101" fillId="61" borderId="7" xfId="0" applyFont="1" applyFill="1" applyBorder="1" applyAlignment="1">
      <alignment horizontal="center" vertical="center" textRotation="180"/>
    </xf>
    <xf numFmtId="0" fontId="0" fillId="61" borderId="0" xfId="0" applyFill="1" applyAlignment="1"/>
    <xf numFmtId="0" fontId="0" fillId="61" borderId="0" xfId="0" quotePrefix="1" applyFill="1"/>
    <xf numFmtId="0" fontId="105" fillId="0" borderId="0" xfId="0" applyFont="1" applyAlignment="1">
      <alignment horizontal="center"/>
    </xf>
    <xf numFmtId="0" fontId="106" fillId="0" borderId="0" xfId="0" applyFont="1"/>
    <xf numFmtId="0" fontId="107" fillId="0" borderId="0" xfId="0" applyFont="1" applyAlignment="1">
      <alignment horizontal="right"/>
    </xf>
    <xf numFmtId="0" fontId="108" fillId="58" borderId="1" xfId="125" applyFont="1" applyFill="1" applyBorder="1" applyAlignment="1">
      <alignment horizontal="center" vertical="center" wrapText="1"/>
    </xf>
    <xf numFmtId="0" fontId="109" fillId="58" borderId="8" xfId="125" applyFont="1" applyFill="1" applyBorder="1" applyAlignment="1">
      <alignment horizontal="center" vertical="center" wrapText="1"/>
    </xf>
    <xf numFmtId="0" fontId="109" fillId="58" borderId="1" xfId="125" applyFont="1" applyFill="1" applyBorder="1" applyAlignment="1">
      <alignment horizontal="center" vertical="center" wrapText="1"/>
    </xf>
    <xf numFmtId="0" fontId="108" fillId="58" borderId="2" xfId="125" applyFont="1" applyFill="1" applyBorder="1" applyAlignment="1">
      <alignment horizontal="center" vertical="center" wrapText="1"/>
    </xf>
    <xf numFmtId="0" fontId="108" fillId="58" borderId="11" xfId="125" applyFont="1" applyFill="1" applyBorder="1" applyAlignment="1">
      <alignment horizontal="center" vertical="center" wrapText="1"/>
    </xf>
    <xf numFmtId="0" fontId="108" fillId="58" borderId="3" xfId="125" applyFont="1" applyFill="1" applyBorder="1" applyAlignment="1">
      <alignment horizontal="center" vertical="center" wrapText="1"/>
    </xf>
    <xf numFmtId="0" fontId="109" fillId="58" borderId="1" xfId="125" applyFont="1" applyFill="1" applyBorder="1" applyAlignment="1">
      <alignment horizontal="center" vertical="center" wrapText="1"/>
    </xf>
    <xf numFmtId="0" fontId="109" fillId="58" borderId="10" xfId="125" applyFont="1" applyFill="1" applyBorder="1" applyAlignment="1">
      <alignment horizontal="center" vertical="center" wrapText="1"/>
    </xf>
    <xf numFmtId="0" fontId="108" fillId="58" borderId="8" xfId="125" applyFont="1" applyFill="1" applyBorder="1" applyAlignment="1">
      <alignment horizontal="center" vertical="center" wrapText="1"/>
    </xf>
    <xf numFmtId="0" fontId="109" fillId="58" borderId="2" xfId="125" applyFont="1" applyFill="1" applyBorder="1" applyAlignment="1">
      <alignment horizontal="center" vertical="center" wrapText="1"/>
    </xf>
    <xf numFmtId="0" fontId="109" fillId="58" borderId="11" xfId="125" applyFont="1" applyFill="1" applyBorder="1" applyAlignment="1">
      <alignment horizontal="center" vertical="center" wrapText="1"/>
    </xf>
    <xf numFmtId="0" fontId="109" fillId="58" borderId="3" xfId="125" applyFont="1" applyFill="1" applyBorder="1" applyAlignment="1">
      <alignment horizontal="center" vertical="center" wrapText="1"/>
    </xf>
    <xf numFmtId="0" fontId="108" fillId="58" borderId="10" xfId="125" applyFont="1" applyFill="1" applyBorder="1" applyAlignment="1">
      <alignment horizontal="center" vertical="center" wrapText="1"/>
    </xf>
    <xf numFmtId="0" fontId="108" fillId="58" borderId="1" xfId="125" applyFont="1" applyFill="1" applyBorder="1" applyAlignment="1">
      <alignment horizontal="center" vertical="center" wrapText="1"/>
    </xf>
    <xf numFmtId="0" fontId="108" fillId="58" borderId="11" xfId="125" applyFont="1" applyFill="1" applyBorder="1" applyAlignment="1">
      <alignment horizontal="center" vertical="center" wrapText="1"/>
    </xf>
    <xf numFmtId="0" fontId="109" fillId="58" borderId="11" xfId="125" applyFont="1" applyFill="1" applyBorder="1" applyAlignment="1">
      <alignment horizontal="center" vertical="center" wrapText="1"/>
    </xf>
    <xf numFmtId="0" fontId="109" fillId="58" borderId="34" xfId="125" applyFont="1" applyFill="1" applyBorder="1" applyAlignment="1">
      <alignment horizontal="center" vertical="center" wrapText="1"/>
    </xf>
    <xf numFmtId="0" fontId="109" fillId="58" borderId="11" xfId="125" applyFont="1" applyFill="1" applyBorder="1" applyAlignment="1">
      <alignment vertical="center" wrapText="1"/>
    </xf>
    <xf numFmtId="0" fontId="110" fillId="0" borderId="8" xfId="125" applyFont="1" applyFill="1" applyBorder="1" applyAlignment="1">
      <alignment horizontal="center" vertical="center" wrapText="1"/>
    </xf>
    <xf numFmtId="0" fontId="111" fillId="0" borderId="8" xfId="125" applyFont="1" applyFill="1" applyBorder="1" applyAlignment="1">
      <alignment horizontal="left" vertical="center"/>
    </xf>
    <xf numFmtId="0" fontId="111" fillId="0" borderId="1" xfId="125" applyFont="1" applyFill="1" applyBorder="1" applyAlignment="1">
      <alignment horizontal="center" vertical="center"/>
    </xf>
    <xf numFmtId="0" fontId="111" fillId="0" borderId="8" xfId="125" applyFont="1" applyFill="1" applyBorder="1" applyAlignment="1">
      <alignment horizontal="center" vertical="center" wrapText="1"/>
    </xf>
    <xf numFmtId="0" fontId="111" fillId="0" borderId="1" xfId="125" applyFont="1" applyFill="1" applyBorder="1" applyAlignment="1">
      <alignment horizontal="center" vertical="center" wrapText="1"/>
    </xf>
    <xf numFmtId="1" fontId="111" fillId="0" borderId="1" xfId="125" applyNumberFormat="1" applyFont="1" applyFill="1" applyBorder="1" applyAlignment="1" applyProtection="1">
      <alignment horizontal="center" vertical="center"/>
      <protection locked="0"/>
    </xf>
    <xf numFmtId="0" fontId="111" fillId="0" borderId="1" xfId="0" applyFont="1" applyFill="1" applyBorder="1"/>
    <xf numFmtId="178" fontId="111" fillId="0" borderId="1" xfId="125" applyNumberFormat="1" applyFont="1" applyFill="1" applyBorder="1" applyAlignment="1">
      <alignment horizontal="center" vertical="center" wrapText="1"/>
    </xf>
    <xf numFmtId="0" fontId="110" fillId="0" borderId="9" xfId="125" applyFont="1" applyFill="1" applyBorder="1" applyAlignment="1">
      <alignment horizontal="center" vertical="center" wrapText="1"/>
    </xf>
    <xf numFmtId="0" fontId="111" fillId="0" borderId="9" xfId="125" applyFont="1" applyFill="1" applyBorder="1" applyAlignment="1">
      <alignment horizontal="left" vertical="center"/>
    </xf>
    <xf numFmtId="0" fontId="111" fillId="0" borderId="9" xfId="125" applyFont="1" applyFill="1" applyBorder="1" applyAlignment="1">
      <alignment horizontal="center" vertical="center" wrapText="1"/>
    </xf>
    <xf numFmtId="0" fontId="111" fillId="0" borderId="10" xfId="125" applyFont="1" applyFill="1" applyBorder="1" applyAlignment="1">
      <alignment horizontal="center" vertical="center" wrapText="1"/>
    </xf>
    <xf numFmtId="178" fontId="111" fillId="0" borderId="2" xfId="125" applyNumberFormat="1" applyFont="1" applyFill="1" applyBorder="1" applyAlignment="1">
      <alignment horizontal="center" vertical="center" wrapText="1"/>
    </xf>
    <xf numFmtId="178" fontId="111" fillId="0" borderId="2" xfId="125" applyNumberFormat="1" applyFont="1" applyFill="1" applyBorder="1" applyAlignment="1">
      <alignment horizontal="center" vertical="center" wrapText="1"/>
    </xf>
    <xf numFmtId="178" fontId="111" fillId="0" borderId="11" xfId="125" applyNumberFormat="1" applyFont="1" applyFill="1" applyBorder="1" applyAlignment="1">
      <alignment horizontal="center" vertical="center" wrapText="1"/>
    </xf>
    <xf numFmtId="178" fontId="111" fillId="0" borderId="3" xfId="125" applyNumberFormat="1" applyFont="1" applyFill="1" applyBorder="1" applyAlignment="1">
      <alignment horizontal="center" vertical="center" wrapText="1"/>
    </xf>
    <xf numFmtId="0" fontId="111" fillId="0" borderId="2" xfId="0" applyFont="1" applyBorder="1" applyAlignment="1">
      <alignment horizontal="center"/>
    </xf>
    <xf numFmtId="0" fontId="111" fillId="0" borderId="3" xfId="0" applyFont="1" applyBorder="1" applyAlignment="1">
      <alignment horizontal="center"/>
    </xf>
    <xf numFmtId="0" fontId="111" fillId="0" borderId="1" xfId="0" applyFont="1" applyBorder="1" applyAlignment="1">
      <alignment horizontal="center"/>
    </xf>
    <xf numFmtId="0" fontId="110" fillId="0" borderId="10" xfId="125" applyFont="1" applyFill="1" applyBorder="1" applyAlignment="1">
      <alignment horizontal="center" vertical="center" wrapText="1"/>
    </xf>
    <xf numFmtId="0" fontId="111" fillId="0" borderId="10" xfId="125" applyFont="1" applyFill="1" applyBorder="1" applyAlignment="1">
      <alignment horizontal="left" vertical="center"/>
    </xf>
    <xf numFmtId="0" fontId="111" fillId="0" borderId="8" xfId="125" applyFont="1" applyFill="1" applyBorder="1" applyAlignment="1">
      <alignment horizontal="center" vertical="center"/>
    </xf>
    <xf numFmtId="1" fontId="111" fillId="0" borderId="8" xfId="125" applyNumberFormat="1" applyFont="1" applyFill="1" applyBorder="1" applyAlignment="1" applyProtection="1">
      <alignment horizontal="center" vertical="center"/>
      <protection locked="0"/>
    </xf>
    <xf numFmtId="3" fontId="111" fillId="0" borderId="2" xfId="0" applyNumberFormat="1" applyFont="1" applyBorder="1" applyAlignment="1">
      <alignment horizontal="center" vertical="center"/>
    </xf>
    <xf numFmtId="3" fontId="111" fillId="0" borderId="11" xfId="0" applyNumberFormat="1" applyFont="1" applyBorder="1" applyAlignment="1">
      <alignment horizontal="center" vertical="center"/>
    </xf>
    <xf numFmtId="3" fontId="111" fillId="0" borderId="3" xfId="0" applyNumberFormat="1" applyFont="1" applyBorder="1" applyAlignment="1">
      <alignment horizontal="center" vertical="center"/>
    </xf>
    <xf numFmtId="0" fontId="111" fillId="0" borderId="9" xfId="125" applyFont="1" applyFill="1" applyBorder="1" applyAlignment="1">
      <alignment horizontal="center" vertical="center"/>
    </xf>
    <xf numFmtId="1" fontId="111" fillId="0" borderId="9" xfId="125" applyNumberFormat="1" applyFont="1" applyFill="1" applyBorder="1" applyAlignment="1" applyProtection="1">
      <alignment horizontal="center" vertical="center"/>
      <protection locked="0"/>
    </xf>
    <xf numFmtId="178" fontId="111" fillId="0" borderId="1" xfId="125" applyNumberFormat="1" applyFont="1" applyFill="1" applyBorder="1" applyAlignment="1">
      <alignment vertical="center" wrapText="1"/>
    </xf>
    <xf numFmtId="0" fontId="111" fillId="0" borderId="10" xfId="125" applyFont="1" applyFill="1" applyBorder="1" applyAlignment="1">
      <alignment horizontal="center" vertical="center"/>
    </xf>
    <xf numFmtId="1" fontId="111" fillId="0" borderId="10" xfId="125" applyNumberFormat="1" applyFont="1" applyFill="1" applyBorder="1" applyAlignment="1" applyProtection="1">
      <alignment horizontal="center" vertical="center"/>
      <protection locked="0"/>
    </xf>
    <xf numFmtId="0" fontId="110" fillId="0" borderId="1" xfId="125" applyFont="1" applyFill="1" applyBorder="1" applyAlignment="1">
      <alignment vertical="center" wrapText="1"/>
    </xf>
    <xf numFmtId="0" fontId="111" fillId="0" borderId="1" xfId="125" applyFont="1" applyFill="1" applyBorder="1" applyAlignment="1">
      <alignment horizontal="left" vertical="center" wrapText="1"/>
    </xf>
    <xf numFmtId="1" fontId="111" fillId="0" borderId="1" xfId="125" applyNumberFormat="1" applyFont="1" applyFill="1" applyBorder="1" applyAlignment="1" applyProtection="1">
      <alignment horizontal="center"/>
      <protection locked="0"/>
    </xf>
    <xf numFmtId="1" fontId="112" fillId="0" borderId="1" xfId="125" applyNumberFormat="1" applyFont="1" applyFill="1" applyBorder="1" applyAlignment="1" applyProtection="1">
      <alignment horizontal="right"/>
      <protection locked="0"/>
    </xf>
    <xf numFmtId="0" fontId="111" fillId="0" borderId="1" xfId="125" applyFont="1" applyFill="1" applyBorder="1" applyAlignment="1">
      <alignment horizontal="left" vertical="center"/>
    </xf>
    <xf numFmtId="1" fontId="111" fillId="0" borderId="1" xfId="125" applyNumberFormat="1" applyFont="1" applyFill="1" applyBorder="1" applyAlignment="1" applyProtection="1">
      <alignment horizontal="center" vertical="center"/>
      <protection locked="0"/>
    </xf>
    <xf numFmtId="1" fontId="112" fillId="0" borderId="1" xfId="125" applyNumberFormat="1" applyFont="1" applyFill="1" applyBorder="1" applyAlignment="1" applyProtection="1">
      <alignment horizontal="right" vertical="center"/>
      <protection locked="0"/>
    </xf>
    <xf numFmtId="0" fontId="106" fillId="0" borderId="1" xfId="125" applyFont="1" applyFill="1" applyBorder="1" applyAlignment="1">
      <alignment horizontal="left" vertical="center" wrapText="1"/>
    </xf>
    <xf numFmtId="0" fontId="110" fillId="0" borderId="8" xfId="125" applyFont="1" applyFill="1" applyBorder="1" applyAlignment="1">
      <alignment vertical="center" wrapText="1"/>
    </xf>
    <xf numFmtId="1" fontId="110" fillId="0" borderId="1" xfId="125" applyNumberFormat="1" applyFont="1" applyFill="1" applyBorder="1" applyAlignment="1">
      <alignment horizontal="center" vertical="center" wrapText="1"/>
    </xf>
    <xf numFmtId="1" fontId="113" fillId="0" borderId="1" xfId="125" applyNumberFormat="1" applyFont="1" applyFill="1" applyBorder="1" applyAlignment="1" applyProtection="1">
      <alignment horizontal="right"/>
      <protection locked="0"/>
    </xf>
    <xf numFmtId="178" fontId="110" fillId="0" borderId="1" xfId="125" applyNumberFormat="1" applyFont="1" applyFill="1" applyBorder="1" applyAlignment="1">
      <alignment vertical="center" wrapText="1"/>
    </xf>
    <xf numFmtId="0" fontId="110" fillId="0" borderId="9" xfId="125" applyFont="1" applyFill="1" applyBorder="1" applyAlignment="1">
      <alignment vertical="center" wrapText="1"/>
    </xf>
    <xf numFmtId="1" fontId="110" fillId="0" borderId="1" xfId="125" applyNumberFormat="1" applyFont="1" applyFill="1" applyBorder="1" applyAlignment="1" applyProtection="1">
      <alignment horizontal="center"/>
      <protection locked="0"/>
    </xf>
    <xf numFmtId="0" fontId="110" fillId="0" borderId="10" xfId="125" applyFont="1" applyFill="1" applyBorder="1" applyAlignment="1">
      <alignment vertical="center" wrapText="1"/>
    </xf>
    <xf numFmtId="0" fontId="114" fillId="0" borderId="4" xfId="134" applyFont="1" applyBorder="1" applyAlignment="1">
      <alignment horizontal="center" vertical="center"/>
    </xf>
    <xf numFmtId="0" fontId="114" fillId="0" borderId="5" xfId="134" applyFont="1" applyBorder="1" applyAlignment="1">
      <alignment horizontal="center" vertical="center"/>
    </xf>
    <xf numFmtId="0" fontId="115" fillId="0" borderId="4" xfId="134" applyFont="1" applyBorder="1" applyAlignment="1">
      <alignment horizontal="center" vertical="center" wrapText="1"/>
    </xf>
    <xf numFmtId="0" fontId="115" fillId="0" borderId="32" xfId="134" applyFont="1" applyBorder="1" applyAlignment="1">
      <alignment horizontal="center" vertical="center" wrapText="1"/>
    </xf>
    <xf numFmtId="0" fontId="115" fillId="0" borderId="5" xfId="134" applyFont="1" applyBorder="1" applyAlignment="1">
      <alignment horizontal="center" vertical="center" wrapText="1"/>
    </xf>
    <xf numFmtId="0" fontId="116" fillId="0" borderId="2" xfId="134" applyFont="1" applyBorder="1" applyAlignment="1">
      <alignment horizontal="left"/>
    </xf>
    <xf numFmtId="0" fontId="116" fillId="0" borderId="11" xfId="134" applyFont="1" applyBorder="1" applyAlignment="1">
      <alignment horizontal="left"/>
    </xf>
    <xf numFmtId="0" fontId="116" fillId="0" borderId="3" xfId="134" applyFont="1" applyBorder="1" applyAlignment="1">
      <alignment horizontal="left"/>
    </xf>
    <xf numFmtId="0" fontId="114" fillId="0" borderId="0" xfId="134" applyFont="1" applyAlignment="1"/>
    <xf numFmtId="0" fontId="114" fillId="0" borderId="12" xfId="134" applyFont="1" applyBorder="1" applyAlignment="1">
      <alignment horizontal="center" vertical="center"/>
    </xf>
    <xf numFmtId="0" fontId="114" fillId="0" borderId="33" xfId="134" applyFont="1" applyBorder="1" applyAlignment="1">
      <alignment horizontal="center" vertical="center"/>
    </xf>
    <xf numFmtId="0" fontId="115" fillId="0" borderId="12" xfId="134" applyFont="1" applyBorder="1" applyAlignment="1">
      <alignment horizontal="center" vertical="center" wrapText="1"/>
    </xf>
    <xf numFmtId="0" fontId="115" fillId="0" borderId="0" xfId="134" applyFont="1" applyBorder="1" applyAlignment="1">
      <alignment horizontal="center" vertical="center" wrapText="1"/>
    </xf>
    <xf numFmtId="0" fontId="115" fillId="0" borderId="33" xfId="134" applyFont="1" applyBorder="1" applyAlignment="1">
      <alignment horizontal="center" vertical="center" wrapText="1"/>
    </xf>
    <xf numFmtId="0" fontId="114" fillId="0" borderId="6" xfId="134" applyFont="1" applyBorder="1" applyAlignment="1">
      <alignment horizontal="center" vertical="center"/>
    </xf>
    <xf numFmtId="0" fontId="114" fillId="0" borderId="7" xfId="134" applyFont="1" applyBorder="1" applyAlignment="1">
      <alignment horizontal="center" vertical="center"/>
    </xf>
    <xf numFmtId="0" fontId="115" fillId="0" borderId="6" xfId="134" applyFont="1" applyBorder="1" applyAlignment="1">
      <alignment horizontal="center" vertical="center" wrapText="1"/>
    </xf>
    <xf numFmtId="0" fontId="115" fillId="0" borderId="34" xfId="134" applyFont="1" applyBorder="1" applyAlignment="1">
      <alignment horizontal="center" vertical="center" wrapText="1"/>
    </xf>
    <xf numFmtId="0" fontId="115" fillId="0" borderId="7" xfId="134" applyFont="1" applyBorder="1" applyAlignment="1">
      <alignment horizontal="center" vertical="center" wrapText="1"/>
    </xf>
    <xf numFmtId="0" fontId="116" fillId="78" borderId="8" xfId="134" applyFont="1" applyFill="1" applyBorder="1" applyAlignment="1">
      <alignment horizontal="left" vertical="center"/>
    </xf>
    <xf numFmtId="0" fontId="117" fillId="78" borderId="4" xfId="134" quotePrefix="1" applyFont="1" applyFill="1" applyBorder="1" applyAlignment="1">
      <alignment horizontal="center" vertical="center"/>
    </xf>
    <xf numFmtId="0" fontId="117" fillId="78" borderId="32" xfId="134" quotePrefix="1" applyFont="1" applyFill="1" applyBorder="1" applyAlignment="1">
      <alignment horizontal="center" vertical="center"/>
    </xf>
    <xf numFmtId="0" fontId="117" fillId="78" borderId="5" xfId="134" quotePrefix="1" applyFont="1" applyFill="1" applyBorder="1" applyAlignment="1">
      <alignment horizontal="center" vertical="center"/>
    </xf>
    <xf numFmtId="0" fontId="118" fillId="78" borderId="12" xfId="134" applyFont="1" applyFill="1" applyBorder="1" applyAlignment="1">
      <alignment vertical="center"/>
    </xf>
    <xf numFmtId="0" fontId="117" fillId="78" borderId="0" xfId="134" applyFont="1" applyFill="1" applyBorder="1" applyAlignment="1">
      <alignment vertical="center"/>
    </xf>
    <xf numFmtId="0" fontId="114" fillId="0" borderId="0" xfId="134" applyFont="1" applyBorder="1" applyAlignment="1"/>
    <xf numFmtId="0" fontId="119" fillId="0" borderId="10" xfId="132" applyFont="1" applyBorder="1" applyAlignment="1">
      <alignment horizontal="right"/>
    </xf>
    <xf numFmtId="0" fontId="117" fillId="72" borderId="1" xfId="134" applyFont="1" applyFill="1" applyBorder="1" applyAlignment="1">
      <alignment horizontal="center" vertical="center"/>
    </xf>
    <xf numFmtId="0" fontId="117" fillId="72" borderId="41" xfId="134" applyFont="1" applyFill="1" applyBorder="1" applyAlignment="1">
      <alignment horizontal="left" vertical="center"/>
    </xf>
    <xf numFmtId="0" fontId="117" fillId="72" borderId="42" xfId="134" applyFont="1" applyFill="1" applyBorder="1" applyAlignment="1">
      <alignment horizontal="left" vertical="center"/>
    </xf>
    <xf numFmtId="0" fontId="120" fillId="0" borderId="1" xfId="134" quotePrefix="1" applyFont="1" applyBorder="1" applyAlignment="1">
      <alignment horizontal="center" vertical="center"/>
    </xf>
    <xf numFmtId="0" fontId="117" fillId="0" borderId="11" xfId="134" applyFont="1" applyBorder="1" applyAlignment="1">
      <alignment horizontal="left" vertical="center"/>
    </xf>
    <xf numFmtId="0" fontId="117" fillId="0" borderId="3" xfId="134" applyFont="1" applyBorder="1" applyAlignment="1">
      <alignment horizontal="left" vertical="center"/>
    </xf>
    <xf numFmtId="0" fontId="117" fillId="0" borderId="11" xfId="134" applyFont="1" applyBorder="1" applyAlignment="1">
      <alignment vertical="center"/>
    </xf>
    <xf numFmtId="0" fontId="121" fillId="0" borderId="11" xfId="134" applyFont="1" applyBorder="1" applyAlignment="1">
      <alignment vertical="center"/>
    </xf>
    <xf numFmtId="0" fontId="117" fillId="0" borderId="3" xfId="134" applyFont="1" applyBorder="1" applyAlignment="1">
      <alignment vertical="center"/>
    </xf>
    <xf numFmtId="0" fontId="117" fillId="0" borderId="11" xfId="134" applyFont="1" applyBorder="1" applyAlignment="1">
      <alignment horizontal="center" vertical="center"/>
    </xf>
    <xf numFmtId="0" fontId="121" fillId="0" borderId="11" xfId="134" applyFont="1" applyBorder="1" applyAlignment="1">
      <alignment horizontal="center" vertical="center"/>
    </xf>
    <xf numFmtId="0" fontId="116" fillId="0" borderId="11" xfId="134" applyFont="1" applyBorder="1" applyAlignment="1">
      <alignment horizontal="left" vertical="center"/>
    </xf>
    <xf numFmtId="0" fontId="116" fillId="0" borderId="3" xfId="134" applyFont="1" applyBorder="1" applyAlignment="1">
      <alignment horizontal="left" vertical="center"/>
    </xf>
    <xf numFmtId="0" fontId="117" fillId="0" borderId="1" xfId="104" applyNumberFormat="1" applyFont="1" applyBorder="1" applyAlignment="1">
      <alignment horizontal="center" vertical="center"/>
    </xf>
    <xf numFmtId="0" fontId="122" fillId="0" borderId="11" xfId="134" applyFont="1" applyFill="1" applyBorder="1" applyAlignment="1">
      <alignment vertical="center"/>
    </xf>
    <xf numFmtId="0" fontId="123" fillId="0" borderId="11" xfId="134" applyFont="1" applyFill="1" applyBorder="1" applyAlignment="1">
      <alignment vertical="center"/>
    </xf>
    <xf numFmtId="0" fontId="122" fillId="0" borderId="3" xfId="134" applyFont="1" applyFill="1" applyBorder="1" applyAlignment="1">
      <alignment vertical="center"/>
    </xf>
    <xf numFmtId="0" fontId="117" fillId="0" borderId="1" xfId="134" applyFont="1" applyBorder="1" applyAlignment="1">
      <alignment horizontal="center" vertical="center"/>
    </xf>
    <xf numFmtId="0" fontId="122" fillId="72" borderId="11" xfId="134" applyFont="1" applyFill="1" applyBorder="1" applyAlignment="1">
      <alignment horizontal="left" vertical="center"/>
    </xf>
    <xf numFmtId="0" fontId="122" fillId="72" borderId="3" xfId="134" applyFont="1" applyFill="1" applyBorder="1" applyAlignment="1">
      <alignment horizontal="left" vertical="center"/>
    </xf>
    <xf numFmtId="0" fontId="124" fillId="0" borderId="2" xfId="134" applyFont="1" applyBorder="1" applyAlignment="1">
      <alignment horizontal="left" vertical="center" wrapText="1"/>
    </xf>
    <xf numFmtId="0" fontId="124" fillId="0" borderId="11" xfId="134" applyFont="1" applyBorder="1" applyAlignment="1">
      <alignment horizontal="left" vertical="center" wrapText="1"/>
    </xf>
    <xf numFmtId="0" fontId="124" fillId="0" borderId="3" xfId="134" applyFont="1" applyBorder="1" applyAlignment="1">
      <alignment horizontal="left" vertical="center" wrapText="1"/>
    </xf>
    <xf numFmtId="0" fontId="124" fillId="0" borderId="11" xfId="134" applyFont="1" applyBorder="1" applyAlignment="1">
      <alignment horizontal="left" vertical="center"/>
    </xf>
    <xf numFmtId="0" fontId="124" fillId="0" borderId="3" xfId="134" applyFont="1" applyBorder="1" applyAlignment="1">
      <alignment horizontal="left" vertical="center"/>
    </xf>
    <xf numFmtId="0" fontId="117" fillId="72" borderId="1" xfId="134" applyFont="1" applyFill="1" applyBorder="1" applyAlignment="1">
      <alignment horizontal="left" vertical="center"/>
    </xf>
    <xf numFmtId="0" fontId="117" fillId="59" borderId="1" xfId="134" applyFont="1" applyFill="1" applyBorder="1" applyAlignment="1">
      <alignment horizontal="center" vertical="center"/>
    </xf>
    <xf numFmtId="0" fontId="117" fillId="59" borderId="2" xfId="134" applyFont="1" applyFill="1" applyBorder="1" applyAlignment="1">
      <alignment vertical="center"/>
    </xf>
    <xf numFmtId="0" fontId="117" fillId="59" borderId="11" xfId="134" applyFont="1" applyFill="1" applyBorder="1" applyAlignment="1">
      <alignment vertical="center"/>
    </xf>
    <xf numFmtId="0" fontId="117" fillId="59" borderId="3" xfId="134" applyFont="1" applyFill="1" applyBorder="1" applyAlignment="1">
      <alignment vertical="center"/>
    </xf>
    <xf numFmtId="0" fontId="125" fillId="0" borderId="1" xfId="134" quotePrefix="1" applyFont="1" applyBorder="1" applyAlignment="1">
      <alignment horizontal="center" vertical="center"/>
    </xf>
    <xf numFmtId="0" fontId="124" fillId="0" borderId="1" xfId="134" applyFont="1" applyBorder="1" applyAlignment="1">
      <alignment horizontal="left" vertical="center"/>
    </xf>
    <xf numFmtId="0" fontId="122" fillId="0" borderId="1" xfId="134" applyFont="1" applyFill="1" applyBorder="1" applyAlignment="1">
      <alignment horizontal="center" vertical="center"/>
    </xf>
    <xf numFmtId="0" fontId="124" fillId="0" borderId="0" xfId="134" applyFont="1" applyBorder="1" applyAlignment="1"/>
    <xf numFmtId="0" fontId="122" fillId="62" borderId="1" xfId="134" applyFont="1" applyFill="1" applyBorder="1" applyAlignment="1">
      <alignment horizontal="center" vertical="center"/>
    </xf>
    <xf numFmtId="0" fontId="122" fillId="0" borderId="0" xfId="134" applyFont="1" applyBorder="1" applyAlignment="1"/>
    <xf numFmtId="0" fontId="124" fillId="0" borderId="1" xfId="134" applyFont="1" applyFill="1" applyBorder="1" applyAlignment="1">
      <alignment horizontal="center" vertical="center"/>
    </xf>
    <xf numFmtId="0" fontId="117" fillId="0" borderId="4" xfId="134" applyFont="1" applyFill="1" applyBorder="1" applyAlignment="1">
      <alignment horizontal="center" vertical="center"/>
    </xf>
    <xf numFmtId="0" fontId="117" fillId="0" borderId="32" xfId="134" applyFont="1" applyFill="1" applyBorder="1" applyAlignment="1">
      <alignment horizontal="center" vertical="center"/>
    </xf>
    <xf numFmtId="0" fontId="117" fillId="0" borderId="5" xfId="134" applyFont="1" applyFill="1" applyBorder="1" applyAlignment="1">
      <alignment horizontal="center" vertical="center"/>
    </xf>
    <xf numFmtId="0" fontId="122" fillId="0" borderId="0" xfId="134" applyFont="1" applyFill="1" applyBorder="1" applyAlignment="1"/>
    <xf numFmtId="0" fontId="117" fillId="0" borderId="12" xfId="134" applyFont="1" applyFill="1" applyBorder="1" applyAlignment="1">
      <alignment horizontal="center" vertical="center"/>
    </xf>
    <xf numFmtId="0" fontId="117" fillId="0" borderId="0" xfId="134" applyFont="1" applyFill="1" applyBorder="1" applyAlignment="1">
      <alignment horizontal="center" vertical="center"/>
    </xf>
    <xf numFmtId="0" fontId="117" fillId="0" borderId="33" xfId="134" applyFont="1" applyFill="1" applyBorder="1" applyAlignment="1">
      <alignment horizontal="center" vertical="center"/>
    </xf>
    <xf numFmtId="0" fontId="124" fillId="0" borderId="0" xfId="134" applyFont="1" applyFill="1" applyBorder="1" applyAlignment="1"/>
    <xf numFmtId="0" fontId="124" fillId="0" borderId="1" xfId="134" applyFont="1" applyBorder="1" applyAlignment="1">
      <alignment horizontal="left" vertical="center" wrapText="1"/>
    </xf>
    <xf numFmtId="0" fontId="124" fillId="0" borderId="1" xfId="134" applyFont="1" applyBorder="1" applyAlignment="1">
      <alignment horizontal="center" vertical="center" wrapText="1"/>
    </xf>
    <xf numFmtId="0" fontId="126" fillId="0" borderId="1" xfId="134" applyFont="1" applyBorder="1" applyAlignment="1">
      <alignment horizontal="left" vertical="center" wrapText="1"/>
    </xf>
    <xf numFmtId="0" fontId="126" fillId="0" borderId="4" xfId="130" applyFont="1" applyBorder="1" applyAlignment="1">
      <alignment horizontal="center" vertical="center"/>
    </xf>
    <xf numFmtId="0" fontId="126" fillId="0" borderId="32" xfId="130" applyFont="1" applyBorder="1" applyAlignment="1">
      <alignment horizontal="center" vertical="center"/>
    </xf>
    <xf numFmtId="0" fontId="126" fillId="0" borderId="5" xfId="130" applyFont="1" applyBorder="1" applyAlignment="1">
      <alignment horizontal="center" vertical="center"/>
    </xf>
    <xf numFmtId="0" fontId="126" fillId="0" borderId="12" xfId="130" applyFont="1" applyBorder="1" applyAlignment="1">
      <alignment horizontal="center" vertical="center"/>
    </xf>
    <xf numFmtId="0" fontId="126" fillId="0" borderId="0" xfId="130" applyFont="1" applyBorder="1" applyAlignment="1">
      <alignment horizontal="center" vertical="center"/>
    </xf>
    <xf numFmtId="0" fontId="126" fillId="0" borderId="33" xfId="130" applyFont="1" applyBorder="1" applyAlignment="1">
      <alignment horizontal="center" vertical="center"/>
    </xf>
    <xf numFmtId="0" fontId="117" fillId="72" borderId="11" xfId="134" applyFont="1" applyFill="1" applyBorder="1" applyAlignment="1">
      <alignment horizontal="left" vertical="center"/>
    </xf>
    <xf numFmtId="0" fontId="117" fillId="72" borderId="3" xfId="134" applyFont="1" applyFill="1" applyBorder="1" applyAlignment="1">
      <alignment horizontal="left" vertical="center"/>
    </xf>
    <xf numFmtId="0" fontId="117" fillId="59" borderId="2" xfId="134" applyFont="1" applyFill="1" applyBorder="1" applyAlignment="1">
      <alignment horizontal="left" vertical="center"/>
    </xf>
    <xf numFmtId="0" fontId="117" fillId="59" borderId="11" xfId="134" applyFont="1" applyFill="1" applyBorder="1" applyAlignment="1">
      <alignment horizontal="left" vertical="center"/>
    </xf>
    <xf numFmtId="0" fontId="117" fillId="59" borderId="3" xfId="134" applyFont="1" applyFill="1" applyBorder="1" applyAlignment="1">
      <alignment horizontal="left" vertical="center"/>
    </xf>
    <xf numFmtId="0" fontId="122" fillId="0" borderId="0" xfId="134" applyFont="1" applyBorder="1" applyAlignment="1">
      <alignment horizontal="left" vertical="center" wrapText="1"/>
    </xf>
    <xf numFmtId="0" fontId="122" fillId="0" borderId="0" xfId="134" applyFont="1" applyBorder="1"/>
    <xf numFmtId="0" fontId="123" fillId="0" borderId="1" xfId="134" applyFont="1" applyBorder="1" applyAlignment="1">
      <alignment horizontal="center" vertical="center"/>
    </xf>
    <xf numFmtId="0" fontId="124" fillId="56" borderId="2" xfId="134" applyFont="1" applyFill="1" applyBorder="1" applyAlignment="1">
      <alignment horizontal="left" vertical="center"/>
    </xf>
    <xf numFmtId="0" fontId="124" fillId="56" borderId="11" xfId="134" applyFont="1" applyFill="1" applyBorder="1" applyAlignment="1">
      <alignment horizontal="left" vertical="center"/>
    </xf>
    <xf numFmtId="0" fontId="124" fillId="56" borderId="3" xfId="134" applyFont="1" applyFill="1" applyBorder="1" applyAlignment="1">
      <alignment horizontal="left" vertical="center"/>
    </xf>
    <xf numFmtId="0" fontId="124" fillId="56" borderId="1" xfId="134" applyFont="1" applyFill="1" applyBorder="1" applyAlignment="1">
      <alignment horizontal="left" vertical="center"/>
    </xf>
    <xf numFmtId="0" fontId="117" fillId="62" borderId="1" xfId="134" applyFont="1" applyFill="1" applyBorder="1" applyAlignment="1">
      <alignment horizontal="center" vertical="center"/>
    </xf>
    <xf numFmtId="0" fontId="117" fillId="62" borderId="11" xfId="134" applyFont="1" applyFill="1" applyBorder="1" applyAlignment="1">
      <alignment horizontal="left" vertical="center"/>
    </xf>
    <xf numFmtId="0" fontId="117" fillId="62" borderId="3" xfId="134" applyFont="1" applyFill="1" applyBorder="1" applyAlignment="1">
      <alignment horizontal="left" vertical="center"/>
    </xf>
    <xf numFmtId="0" fontId="117" fillId="0" borderId="11" xfId="134" applyFont="1" applyFill="1" applyBorder="1" applyAlignment="1">
      <alignment vertical="center"/>
    </xf>
    <xf numFmtId="0" fontId="114" fillId="0" borderId="0" xfId="134" applyFont="1" applyFill="1" applyAlignment="1"/>
    <xf numFmtId="0" fontId="121" fillId="0" borderId="11" xfId="134" applyFont="1" applyFill="1" applyBorder="1" applyAlignment="1">
      <alignment vertical="center"/>
    </xf>
    <xf numFmtId="0" fontId="117" fillId="0" borderId="3" xfId="134" applyFont="1" applyFill="1" applyBorder="1" applyAlignment="1">
      <alignment vertical="center"/>
    </xf>
    <xf numFmtId="0" fontId="117" fillId="56" borderId="11" xfId="134" applyFont="1" applyFill="1" applyBorder="1" applyAlignment="1">
      <alignment horizontal="left" vertical="center"/>
    </xf>
    <xf numFmtId="0" fontId="114" fillId="56" borderId="11" xfId="134" applyFont="1" applyFill="1" applyBorder="1" applyAlignment="1">
      <alignment vertical="center"/>
    </xf>
    <xf numFmtId="0" fontId="114" fillId="56" borderId="3" xfId="134" applyFont="1" applyFill="1" applyBorder="1" applyAlignment="1">
      <alignment vertical="center"/>
    </xf>
    <xf numFmtId="0" fontId="117" fillId="56" borderId="11" xfId="134" applyFont="1" applyFill="1" applyBorder="1" applyAlignment="1">
      <alignment vertical="center"/>
    </xf>
    <xf numFmtId="0" fontId="121" fillId="56" borderId="11" xfId="134" applyFont="1" applyFill="1" applyBorder="1" applyAlignment="1">
      <alignment vertical="center"/>
    </xf>
    <xf numFmtId="0" fontId="121" fillId="56" borderId="11" xfId="134" applyFont="1" applyFill="1" applyBorder="1" applyAlignment="1">
      <alignment horizontal="left" vertical="center"/>
    </xf>
    <xf numFmtId="0" fontId="117" fillId="56" borderId="3" xfId="134" applyFont="1" applyFill="1" applyBorder="1" applyAlignment="1">
      <alignment horizontal="left" vertical="center"/>
    </xf>
    <xf numFmtId="0" fontId="114" fillId="56" borderId="3" xfId="134" applyFont="1" applyFill="1" applyBorder="1" applyAlignment="1">
      <alignment horizontal="left" vertical="center"/>
    </xf>
    <xf numFmtId="0" fontId="121" fillId="56" borderId="11" xfId="134" applyFont="1" applyFill="1" applyBorder="1" applyAlignment="1">
      <alignment horizontal="left" vertical="top"/>
    </xf>
    <xf numFmtId="0" fontId="121" fillId="56" borderId="11" xfId="134" applyFont="1" applyFill="1" applyBorder="1" applyAlignment="1">
      <alignment vertical="center" wrapText="1"/>
    </xf>
    <xf numFmtId="0" fontId="121" fillId="56" borderId="3" xfId="134" applyFont="1" applyFill="1" applyBorder="1" applyAlignment="1">
      <alignment vertical="center" wrapText="1"/>
    </xf>
    <xf numFmtId="0" fontId="129" fillId="0" borderId="11" xfId="134" applyFont="1" applyBorder="1" applyAlignment="1">
      <alignment vertical="center"/>
    </xf>
    <xf numFmtId="0" fontId="130" fillId="0" borderId="11" xfId="134" applyFont="1" applyBorder="1" applyAlignment="1">
      <alignment vertical="center"/>
    </xf>
    <xf numFmtId="0" fontId="130" fillId="0" borderId="11" xfId="134" applyFont="1" applyBorder="1" applyAlignment="1">
      <alignment horizontal="left" vertical="center"/>
    </xf>
    <xf numFmtId="0" fontId="130" fillId="0" borderId="3" xfId="134" applyFont="1" applyBorder="1" applyAlignment="1">
      <alignment horizontal="left" vertical="center"/>
    </xf>
    <xf numFmtId="0" fontId="117" fillId="56" borderId="3" xfId="134" applyFont="1" applyFill="1" applyBorder="1" applyAlignment="1">
      <alignment vertical="center"/>
    </xf>
    <xf numFmtId="0" fontId="9" fillId="0" borderId="3" xfId="134" applyBorder="1" applyAlignment="1">
      <alignment vertical="center"/>
    </xf>
    <xf numFmtId="0" fontId="117" fillId="56" borderId="1" xfId="134" applyFont="1" applyFill="1" applyBorder="1" applyAlignment="1">
      <alignment horizontal="center" vertical="center"/>
    </xf>
    <xf numFmtId="0" fontId="117" fillId="56" borderId="2" xfId="134" applyFont="1" applyFill="1" applyBorder="1" applyAlignment="1">
      <alignment horizontal="center" vertical="center"/>
    </xf>
    <xf numFmtId="0" fontId="131" fillId="0" borderId="1" xfId="134" applyFont="1" applyBorder="1" applyAlignment="1">
      <alignment horizontal="center" vertical="center"/>
    </xf>
    <xf numFmtId="0" fontId="132" fillId="59" borderId="11" xfId="134" applyFont="1" applyFill="1" applyBorder="1" applyAlignment="1">
      <alignment vertical="center"/>
    </xf>
    <xf numFmtId="0" fontId="132" fillId="59" borderId="2" xfId="134" applyFont="1" applyFill="1" applyBorder="1" applyAlignment="1">
      <alignment vertical="center"/>
    </xf>
    <xf numFmtId="0" fontId="132" fillId="59" borderId="1" xfId="134" applyFont="1" applyFill="1" applyBorder="1" applyAlignment="1">
      <alignment vertical="center"/>
    </xf>
    <xf numFmtId="0" fontId="130" fillId="59" borderId="1" xfId="134" applyFont="1" applyFill="1" applyBorder="1" applyAlignment="1">
      <alignment vertical="center"/>
    </xf>
    <xf numFmtId="0" fontId="123" fillId="0" borderId="2" xfId="134" applyFont="1" applyFill="1" applyBorder="1" applyAlignment="1">
      <alignment vertical="center"/>
    </xf>
    <xf numFmtId="0" fontId="123" fillId="0" borderId="3" xfId="134" applyFont="1" applyFill="1" applyBorder="1" applyAlignment="1">
      <alignment vertical="center"/>
    </xf>
    <xf numFmtId="0" fontId="121" fillId="56" borderId="2" xfId="134" applyFont="1" applyFill="1" applyBorder="1" applyAlignment="1">
      <alignment horizontal="center" vertical="center"/>
    </xf>
    <xf numFmtId="0" fontId="121" fillId="56" borderId="1" xfId="134" applyFont="1" applyFill="1" applyBorder="1" applyAlignment="1">
      <alignment horizontal="center" vertical="center"/>
    </xf>
    <xf numFmtId="0" fontId="9" fillId="0" borderId="1" xfId="134" applyFont="1" applyBorder="1" applyAlignment="1">
      <alignment horizontal="center" vertical="center"/>
    </xf>
    <xf numFmtId="0" fontId="132" fillId="59" borderId="11" xfId="134" applyFont="1" applyFill="1" applyBorder="1" applyAlignment="1">
      <alignment horizontal="left" vertical="center"/>
    </xf>
    <xf numFmtId="0" fontId="9" fillId="0" borderId="11" xfId="134" applyBorder="1" applyAlignment="1">
      <alignment vertical="center"/>
    </xf>
    <xf numFmtId="0" fontId="123" fillId="0" borderId="2" xfId="134" applyFont="1" applyFill="1" applyBorder="1" applyAlignment="1">
      <alignment horizontal="left" vertical="center"/>
    </xf>
    <xf numFmtId="0" fontId="123" fillId="0" borderId="11" xfId="134" applyFont="1" applyFill="1" applyBorder="1" applyAlignment="1">
      <alignment horizontal="left" vertical="center"/>
    </xf>
    <xf numFmtId="0" fontId="123" fillId="0" borderId="3" xfId="134" applyFont="1" applyFill="1" applyBorder="1" applyAlignment="1">
      <alignment horizontal="left" vertical="center"/>
    </xf>
    <xf numFmtId="0" fontId="121" fillId="56" borderId="2" xfId="134" applyFont="1" applyFill="1" applyBorder="1" applyAlignment="1">
      <alignment vertical="center"/>
    </xf>
    <xf numFmtId="0" fontId="121" fillId="56" borderId="1" xfId="134" applyFont="1" applyFill="1" applyBorder="1" applyAlignment="1">
      <alignment vertical="center"/>
    </xf>
    <xf numFmtId="0" fontId="9" fillId="0" borderId="1" xfId="134" applyBorder="1" applyAlignment="1">
      <alignment vertical="center"/>
    </xf>
    <xf numFmtId="0" fontId="117" fillId="0" borderId="0" xfId="134" applyFont="1" applyBorder="1" applyAlignment="1">
      <alignment horizontal="center" vertical="center"/>
    </xf>
    <xf numFmtId="0" fontId="117" fillId="56" borderId="32" xfId="134" applyFont="1" applyFill="1" applyBorder="1" applyAlignment="1">
      <alignment horizontal="left"/>
    </xf>
    <xf numFmtId="0" fontId="9" fillId="0" borderId="32" xfId="134" applyBorder="1" applyAlignment="1">
      <alignment horizontal="left"/>
    </xf>
    <xf numFmtId="0" fontId="133" fillId="0" borderId="0" xfId="134" applyFont="1" applyBorder="1" applyAlignment="1">
      <alignment horizontal="center"/>
    </xf>
    <xf numFmtId="0" fontId="133" fillId="0" borderId="0" xfId="134" applyFont="1" applyBorder="1" applyAlignment="1"/>
    <xf numFmtId="0" fontId="119" fillId="0" borderId="0" xfId="134" applyFont="1" applyBorder="1" applyAlignment="1"/>
    <xf numFmtId="0" fontId="117" fillId="0" borderId="0" xfId="134" applyFont="1" applyAlignment="1">
      <alignment horizontal="center"/>
    </xf>
    <xf numFmtId="0" fontId="117" fillId="0" borderId="0" xfId="134" applyFont="1" applyAlignment="1">
      <alignment horizontal="center"/>
    </xf>
    <xf numFmtId="0" fontId="117" fillId="0" borderId="0" xfId="134" applyFont="1" applyBorder="1" applyAlignment="1"/>
    <xf numFmtId="0" fontId="134" fillId="0" borderId="0" xfId="134" applyFont="1" applyBorder="1" applyAlignment="1">
      <alignment horizontal="center"/>
    </xf>
    <xf numFmtId="0" fontId="134" fillId="0" borderId="0" xfId="134" applyFont="1" applyBorder="1" applyAlignment="1">
      <alignment horizontal="center"/>
    </xf>
    <xf numFmtId="0" fontId="134" fillId="59" borderId="0" xfId="134" applyFont="1" applyFill="1" applyBorder="1" applyAlignment="1">
      <alignment horizontal="center"/>
    </xf>
    <xf numFmtId="0" fontId="114" fillId="0" borderId="0" xfId="134" applyFont="1"/>
    <xf numFmtId="0" fontId="116" fillId="78" borderId="8" xfId="134" applyFont="1" applyFill="1" applyBorder="1" applyAlignment="1">
      <alignment horizontal="left" vertical="center" wrapText="1"/>
    </xf>
    <xf numFmtId="0" fontId="117" fillId="78" borderId="4" xfId="134" quotePrefix="1" applyFont="1" applyFill="1" applyBorder="1" applyAlignment="1">
      <alignment horizontal="center" vertical="center" wrapText="1"/>
    </xf>
    <xf numFmtId="0" fontId="117" fillId="78" borderId="32" xfId="134" quotePrefix="1" applyFont="1" applyFill="1" applyBorder="1" applyAlignment="1">
      <alignment horizontal="center" vertical="center" wrapText="1"/>
    </xf>
    <xf numFmtId="0" fontId="117" fillId="78" borderId="5" xfId="134" quotePrefix="1" applyFont="1" applyFill="1" applyBorder="1" applyAlignment="1">
      <alignment horizontal="center" vertical="center" wrapText="1"/>
    </xf>
    <xf numFmtId="0" fontId="118" fillId="78" borderId="4" xfId="134" applyFont="1" applyFill="1" applyBorder="1" applyAlignment="1">
      <alignment vertical="center"/>
    </xf>
    <xf numFmtId="0" fontId="117" fillId="78" borderId="32" xfId="134" applyFont="1" applyFill="1" applyBorder="1" applyAlignment="1">
      <alignment vertical="center"/>
    </xf>
    <xf numFmtId="0" fontId="117" fillId="78" borderId="32" xfId="134" applyFont="1" applyFill="1" applyBorder="1" applyAlignment="1">
      <alignment vertical="center" wrapText="1"/>
    </xf>
    <xf numFmtId="0" fontId="117" fillId="78" borderId="5" xfId="134" applyFont="1" applyFill="1" applyBorder="1" applyAlignment="1">
      <alignment vertical="center" wrapText="1"/>
    </xf>
    <xf numFmtId="0" fontId="114" fillId="0" borderId="0" xfId="134" applyFont="1" applyBorder="1"/>
    <xf numFmtId="0" fontId="119" fillId="0" borderId="1" xfId="132" applyFont="1" applyBorder="1" applyAlignment="1">
      <alignment horizontal="right"/>
    </xf>
    <xf numFmtId="0" fontId="117" fillId="0" borderId="11" xfId="134" applyFont="1" applyBorder="1" applyAlignment="1">
      <alignment horizontal="left" vertical="center" wrapText="1"/>
    </xf>
    <xf numFmtId="0" fontId="117" fillId="0" borderId="3" xfId="134" applyFont="1" applyBorder="1" applyAlignment="1">
      <alignment horizontal="left" vertical="center" wrapText="1"/>
    </xf>
    <xf numFmtId="0" fontId="117" fillId="0" borderId="11" xfId="134" applyFont="1" applyBorder="1" applyAlignment="1">
      <alignment vertical="center" wrapText="1"/>
    </xf>
    <xf numFmtId="0" fontId="121" fillId="0" borderId="11" xfId="134" applyFont="1" applyBorder="1" applyAlignment="1">
      <alignment vertical="center" wrapText="1"/>
    </xf>
    <xf numFmtId="0" fontId="117" fillId="0" borderId="11" xfId="134" applyFont="1" applyBorder="1" applyAlignment="1">
      <alignment horizontal="center" vertical="center" wrapText="1"/>
    </xf>
    <xf numFmtId="0" fontId="117" fillId="0" borderId="3" xfId="134" applyFont="1" applyBorder="1" applyAlignment="1">
      <alignment vertical="center" wrapText="1"/>
    </xf>
    <xf numFmtId="0" fontId="116" fillId="0" borderId="11" xfId="134" applyFont="1" applyBorder="1" applyAlignment="1">
      <alignment horizontal="left" vertical="center" wrapText="1"/>
    </xf>
    <xf numFmtId="0" fontId="116" fillId="0" borderId="3" xfId="134" applyFont="1" applyBorder="1" applyAlignment="1">
      <alignment horizontal="left" vertical="center" wrapText="1"/>
    </xf>
    <xf numFmtId="0" fontId="122" fillId="0" borderId="11" xfId="134" applyFont="1" applyFill="1" applyBorder="1" applyAlignment="1">
      <alignment vertical="center" wrapText="1"/>
    </xf>
    <xf numFmtId="0" fontId="123" fillId="0" borderId="11" xfId="134" applyFont="1" applyFill="1" applyBorder="1" applyAlignment="1">
      <alignment vertical="center" wrapText="1"/>
    </xf>
    <xf numFmtId="0" fontId="122" fillId="0" borderId="3" xfId="134" applyFont="1" applyFill="1" applyBorder="1" applyAlignment="1">
      <alignment vertical="center" wrapText="1"/>
    </xf>
    <xf numFmtId="0" fontId="122" fillId="72" borderId="11" xfId="134" applyFont="1" applyFill="1" applyBorder="1" applyAlignment="1">
      <alignment horizontal="left" vertical="center" wrapText="1"/>
    </xf>
    <xf numFmtId="0" fontId="122" fillId="72" borderId="3" xfId="134" applyFont="1" applyFill="1" applyBorder="1" applyAlignment="1">
      <alignment horizontal="left" vertical="center" wrapText="1"/>
    </xf>
    <xf numFmtId="0" fontId="117" fillId="72" borderId="11" xfId="134" applyFont="1" applyFill="1" applyBorder="1" applyAlignment="1">
      <alignment horizontal="left" vertical="center" wrapText="1"/>
    </xf>
    <xf numFmtId="0" fontId="117" fillId="59" borderId="11" xfId="134" applyFont="1" applyFill="1" applyBorder="1" applyAlignment="1">
      <alignment horizontal="center" vertical="center" wrapText="1"/>
    </xf>
    <xf numFmtId="0" fontId="117" fillId="59" borderId="3" xfId="134" applyFont="1" applyFill="1" applyBorder="1" applyAlignment="1">
      <alignment horizontal="center" vertical="center" wrapText="1"/>
    </xf>
    <xf numFmtId="0" fontId="117" fillId="72" borderId="11" xfId="134" applyFont="1" applyFill="1" applyBorder="1" applyAlignment="1">
      <alignment vertical="center" wrapText="1"/>
    </xf>
    <xf numFmtId="0" fontId="117" fillId="72" borderId="3" xfId="134" applyFont="1" applyFill="1" applyBorder="1" applyAlignment="1">
      <alignment vertical="center" wrapText="1"/>
    </xf>
    <xf numFmtId="0" fontId="127" fillId="0" borderId="2" xfId="134" applyFont="1" applyBorder="1" applyAlignment="1">
      <alignment horizontal="left" vertical="center" wrapText="1"/>
    </xf>
    <xf numFmtId="0" fontId="127" fillId="0" borderId="11" xfId="134" applyFont="1" applyBorder="1" applyAlignment="1">
      <alignment horizontal="left" vertical="center" wrapText="1"/>
    </xf>
    <xf numFmtId="0" fontId="124" fillId="0" borderId="32" xfId="134" applyFont="1" applyBorder="1" applyAlignment="1">
      <alignment horizontal="center" vertical="center" wrapText="1"/>
    </xf>
    <xf numFmtId="0" fontId="124" fillId="0" borderId="5" xfId="134" applyFont="1" applyBorder="1" applyAlignment="1">
      <alignment horizontal="center" vertical="center" wrapText="1"/>
    </xf>
    <xf numFmtId="0" fontId="124" fillId="0" borderId="0" xfId="134" applyFont="1" applyBorder="1"/>
    <xf numFmtId="0" fontId="117" fillId="59" borderId="2" xfId="134" applyFont="1" applyFill="1" applyBorder="1" applyAlignment="1">
      <alignment horizontal="left" vertical="center" wrapText="1"/>
    </xf>
    <xf numFmtId="0" fontId="117" fillId="59" borderId="11" xfId="134" applyFont="1" applyFill="1" applyBorder="1" applyAlignment="1">
      <alignment horizontal="left" vertical="center" wrapText="1"/>
    </xf>
    <xf numFmtId="0" fontId="124" fillId="0" borderId="0" xfId="134" applyFont="1" applyBorder="1" applyAlignment="1">
      <alignment horizontal="left" vertical="center" wrapText="1"/>
    </xf>
    <xf numFmtId="0" fontId="124" fillId="0" borderId="0" xfId="134" applyFont="1" applyBorder="1" applyAlignment="1">
      <alignment horizontal="center" vertical="center" wrapText="1"/>
    </xf>
    <xf numFmtId="0" fontId="124" fillId="0" borderId="33" xfId="134" applyFont="1" applyBorder="1" applyAlignment="1">
      <alignment horizontal="center" vertical="center" wrapText="1"/>
    </xf>
    <xf numFmtId="0" fontId="124" fillId="0" borderId="34" xfId="134" applyFont="1" applyBorder="1" applyAlignment="1">
      <alignment horizontal="center" vertical="center" wrapText="1"/>
    </xf>
    <xf numFmtId="0" fontId="124" fillId="0" borderId="7" xfId="134" applyFont="1" applyBorder="1" applyAlignment="1">
      <alignment horizontal="center" vertical="center" wrapText="1"/>
    </xf>
    <xf numFmtId="0" fontId="122" fillId="0" borderId="0" xfId="134" applyFont="1" applyFill="1" applyBorder="1" applyAlignment="1">
      <alignment horizontal="left" vertical="center" wrapText="1"/>
    </xf>
    <xf numFmtId="0" fontId="122" fillId="0" borderId="0" xfId="134" applyFont="1" applyFill="1" applyBorder="1"/>
    <xf numFmtId="0" fontId="127" fillId="0" borderId="6" xfId="134" applyFont="1" applyBorder="1" applyAlignment="1">
      <alignment horizontal="left" vertical="center" wrapText="1"/>
    </xf>
    <xf numFmtId="0" fontId="127" fillId="0" borderId="34" xfId="134" applyFont="1" applyBorder="1" applyAlignment="1">
      <alignment horizontal="left" vertical="center" wrapText="1"/>
    </xf>
    <xf numFmtId="0" fontId="124" fillId="0" borderId="32" xfId="134" applyFont="1" applyBorder="1" applyAlignment="1">
      <alignment vertical="center" wrapText="1"/>
    </xf>
    <xf numFmtId="0" fontId="124" fillId="0" borderId="5" xfId="134" applyFont="1" applyBorder="1" applyAlignment="1">
      <alignment vertical="center" wrapText="1"/>
    </xf>
    <xf numFmtId="0" fontId="117" fillId="72" borderId="2" xfId="134" applyFont="1" applyFill="1" applyBorder="1" applyAlignment="1">
      <alignment horizontal="left" vertical="center"/>
    </xf>
    <xf numFmtId="0" fontId="128" fillId="56" borderId="11" xfId="134" applyFont="1" applyFill="1" applyBorder="1" applyAlignment="1">
      <alignment horizontal="left" vertical="center"/>
    </xf>
    <xf numFmtId="0" fontId="128" fillId="56" borderId="11" xfId="134" applyFont="1" applyFill="1" applyBorder="1" applyAlignment="1">
      <alignment horizontal="left" vertical="center" wrapText="1"/>
    </xf>
    <xf numFmtId="0" fontId="124" fillId="56" borderId="11" xfId="134" applyFont="1" applyFill="1" applyBorder="1" applyAlignment="1">
      <alignment horizontal="left" vertical="center"/>
    </xf>
    <xf numFmtId="0" fontId="124" fillId="56" borderId="11" xfId="134" applyFont="1" applyFill="1" applyBorder="1" applyAlignment="1">
      <alignment horizontal="left" vertical="center" wrapText="1"/>
    </xf>
    <xf numFmtId="0" fontId="124" fillId="56" borderId="3" xfId="134" applyFont="1" applyFill="1" applyBorder="1" applyAlignment="1">
      <alignment horizontal="left" vertical="center" wrapText="1"/>
    </xf>
    <xf numFmtId="0" fontId="128" fillId="56" borderId="2" xfId="134" applyFont="1" applyFill="1" applyBorder="1" applyAlignment="1">
      <alignment horizontal="left" vertical="center" wrapText="1"/>
    </xf>
    <xf numFmtId="0" fontId="128" fillId="56" borderId="11" xfId="134" applyFont="1" applyFill="1" applyBorder="1" applyAlignment="1">
      <alignment horizontal="left" vertical="center" wrapText="1"/>
    </xf>
    <xf numFmtId="0" fontId="117" fillId="0" borderId="11" xfId="134" applyFont="1" applyFill="1" applyBorder="1" applyAlignment="1">
      <alignment vertical="center" wrapText="1"/>
    </xf>
    <xf numFmtId="0" fontId="114" fillId="0" borderId="0" xfId="134" applyFont="1" applyFill="1"/>
    <xf numFmtId="0" fontId="114" fillId="0" borderId="3" xfId="134" applyFont="1" applyFill="1" applyBorder="1"/>
    <xf numFmtId="0" fontId="123" fillId="0" borderId="11" xfId="134" applyFont="1" applyFill="1" applyBorder="1" applyAlignment="1">
      <alignment horizontal="left" vertical="center" wrapText="1"/>
    </xf>
    <xf numFmtId="0" fontId="123" fillId="0" borderId="3" xfId="134" applyFont="1" applyFill="1" applyBorder="1" applyAlignment="1">
      <alignment horizontal="left" vertical="center" wrapText="1"/>
    </xf>
    <xf numFmtId="0" fontId="84" fillId="0" borderId="0" xfId="0" applyFont="1" applyAlignment="1">
      <alignment vertical="center"/>
    </xf>
    <xf numFmtId="0" fontId="135" fillId="0" borderId="1" xfId="0" applyFont="1" applyFill="1" applyBorder="1" applyAlignment="1">
      <alignment horizontal="left" vertical="center" wrapText="1"/>
    </xf>
    <xf numFmtId="0" fontId="25" fillId="0" borderId="1" xfId="0" applyFont="1" applyFill="1" applyBorder="1" applyAlignment="1">
      <alignment vertical="center"/>
    </xf>
    <xf numFmtId="0" fontId="84" fillId="0" borderId="0" xfId="0" applyFont="1" applyFill="1" applyAlignment="1">
      <alignment vertical="center"/>
    </xf>
    <xf numFmtId="0" fontId="135" fillId="0" borderId="1" xfId="0" applyFont="1" applyFill="1" applyBorder="1" applyAlignment="1">
      <alignment horizontal="center" vertical="center"/>
    </xf>
    <xf numFmtId="0" fontId="136" fillId="0" borderId="0" xfId="0" applyFont="1" applyAlignment="1">
      <alignment horizontal="center" vertical="center"/>
    </xf>
    <xf numFmtId="9" fontId="84" fillId="0" borderId="0" xfId="0" applyNumberFormat="1" applyFont="1" applyAlignment="1">
      <alignment vertical="center"/>
    </xf>
    <xf numFmtId="0" fontId="84" fillId="0" borderId="0" xfId="0" applyFont="1" applyAlignment="1">
      <alignment horizontal="center" vertical="center"/>
    </xf>
    <xf numFmtId="0" fontId="137" fillId="0" borderId="0" xfId="0" applyFont="1" applyAlignment="1">
      <alignment horizontal="center" vertical="center"/>
    </xf>
    <xf numFmtId="0" fontId="123" fillId="0" borderId="44" xfId="0" applyFont="1" applyBorder="1" applyAlignment="1">
      <alignment vertical="center"/>
    </xf>
    <xf numFmtId="0" fontId="123" fillId="0" borderId="49" xfId="0" applyFont="1" applyBorder="1" applyAlignment="1">
      <alignment vertical="center"/>
    </xf>
    <xf numFmtId="0" fontId="123" fillId="0" borderId="50" xfId="0" applyFont="1" applyBorder="1" applyAlignment="1">
      <alignment vertical="center"/>
    </xf>
    <xf numFmtId="0" fontId="84" fillId="0" borderId="1" xfId="0" applyFont="1" applyFill="1" applyBorder="1" applyAlignment="1">
      <alignment horizontal="center" vertical="center"/>
    </xf>
    <xf numFmtId="0" fontId="84" fillId="0" borderId="1" xfId="0" applyFont="1" applyFill="1" applyBorder="1" applyAlignment="1">
      <alignment horizontal="center" vertical="center" wrapText="1"/>
    </xf>
    <xf numFmtId="0" fontId="84" fillId="0" borderId="1" xfId="0" applyFont="1" applyFill="1" applyBorder="1" applyAlignment="1">
      <alignment horizontal="left" vertical="center" wrapText="1"/>
    </xf>
    <xf numFmtId="9" fontId="84" fillId="0" borderId="1" xfId="0" applyNumberFormat="1" applyFont="1" applyFill="1" applyBorder="1" applyAlignment="1">
      <alignment horizontal="center" vertical="center" wrapText="1"/>
    </xf>
    <xf numFmtId="0" fontId="124" fillId="0" borderId="1" xfId="134" applyFont="1" applyFill="1" applyBorder="1" applyAlignment="1"/>
    <xf numFmtId="0" fontId="123" fillId="0" borderId="10" xfId="0" applyFont="1" applyBorder="1" applyAlignment="1">
      <alignment vertical="center"/>
    </xf>
    <xf numFmtId="0" fontId="84" fillId="0" borderId="1" xfId="0" applyFont="1" applyBorder="1" applyAlignment="1">
      <alignment vertical="center"/>
    </xf>
    <xf numFmtId="0" fontId="84" fillId="0" borderId="0" xfId="0" applyFont="1" applyAlignment="1">
      <alignment horizontal="left" vertical="center"/>
    </xf>
    <xf numFmtId="0" fontId="136" fillId="0" borderId="43" xfId="0" applyFont="1" applyBorder="1" applyAlignment="1">
      <alignment horizontal="center" vertical="center"/>
    </xf>
    <xf numFmtId="0" fontId="136" fillId="0" borderId="44" xfId="0" applyFont="1" applyBorder="1" applyAlignment="1">
      <alignment horizontal="center" vertical="center"/>
    </xf>
    <xf numFmtId="0" fontId="136" fillId="0" borderId="45" xfId="0" applyFont="1" applyBorder="1" applyAlignment="1">
      <alignment horizontal="center" vertical="center"/>
    </xf>
    <xf numFmtId="0" fontId="136" fillId="0" borderId="43" xfId="0" applyFont="1" applyBorder="1" applyAlignment="1">
      <alignment horizontal="center" vertical="center" wrapText="1"/>
    </xf>
    <xf numFmtId="0" fontId="123" fillId="0" borderId="45" xfId="0" applyFont="1" applyBorder="1" applyAlignment="1">
      <alignment vertical="center"/>
    </xf>
    <xf numFmtId="0" fontId="84" fillId="0" borderId="46" xfId="0" applyFont="1" applyBorder="1" applyAlignment="1">
      <alignment horizontal="left" vertical="center"/>
    </xf>
    <xf numFmtId="0" fontId="123" fillId="0" borderId="47" xfId="0" applyFont="1" applyBorder="1" applyAlignment="1">
      <alignment vertical="center"/>
    </xf>
    <xf numFmtId="0" fontId="123" fillId="0" borderId="48" xfId="0" applyFont="1" applyBorder="1" applyAlignment="1">
      <alignment vertical="center"/>
    </xf>
    <xf numFmtId="0" fontId="136" fillId="0" borderId="49" xfId="0" applyFont="1" applyBorder="1" applyAlignment="1">
      <alignment horizontal="center" vertical="center"/>
    </xf>
    <xf numFmtId="0" fontId="136" fillId="0" borderId="50" xfId="0" applyFont="1" applyBorder="1" applyAlignment="1">
      <alignment horizontal="center" vertical="center"/>
    </xf>
    <xf numFmtId="0" fontId="136" fillId="0" borderId="51" xfId="0" applyFont="1" applyBorder="1" applyAlignment="1">
      <alignment horizontal="center" vertical="center"/>
    </xf>
    <xf numFmtId="0" fontId="123" fillId="0" borderId="51" xfId="0" applyFont="1" applyBorder="1" applyAlignment="1">
      <alignment vertical="center"/>
    </xf>
    <xf numFmtId="0" fontId="123" fillId="0" borderId="0" xfId="0" applyFont="1" applyAlignment="1">
      <alignment vertical="center"/>
    </xf>
    <xf numFmtId="0" fontId="136" fillId="79" borderId="1" xfId="0" applyFont="1" applyFill="1" applyBorder="1" applyAlignment="1">
      <alignment horizontal="center" vertical="center"/>
    </xf>
    <xf numFmtId="0" fontId="136" fillId="79" borderId="1" xfId="0" applyFont="1" applyFill="1" applyBorder="1" applyAlignment="1">
      <alignment horizontal="center" vertical="center" wrapText="1"/>
    </xf>
    <xf numFmtId="0" fontId="123" fillId="0" borderId="1" xfId="0" applyFont="1" applyBorder="1" applyAlignment="1">
      <alignment vertical="center"/>
    </xf>
    <xf numFmtId="0" fontId="131" fillId="79" borderId="1" xfId="0" applyFont="1" applyFill="1" applyBorder="1" applyAlignment="1">
      <alignment horizontal="center" vertical="center"/>
    </xf>
    <xf numFmtId="0" fontId="136" fillId="79" borderId="1" xfId="0" applyFont="1" applyFill="1" applyBorder="1" applyAlignment="1">
      <alignment horizontal="center" vertical="center" wrapText="1"/>
    </xf>
    <xf numFmtId="0" fontId="136" fillId="80" borderId="47" xfId="0" applyFont="1" applyFill="1" applyBorder="1" applyAlignment="1">
      <alignment horizontal="center" vertical="center"/>
    </xf>
    <xf numFmtId="0" fontId="136" fillId="79" borderId="1" xfId="0" applyFont="1" applyFill="1" applyBorder="1" applyAlignment="1">
      <alignment vertical="center"/>
    </xf>
    <xf numFmtId="0" fontId="123" fillId="0" borderId="1" xfId="0" applyFont="1" applyBorder="1" applyAlignment="1">
      <alignment horizontal="center" vertical="center"/>
    </xf>
    <xf numFmtId="0" fontId="136" fillId="80" borderId="48" xfId="0" applyFont="1" applyFill="1" applyBorder="1" applyAlignment="1">
      <alignment horizontal="center" vertical="center"/>
    </xf>
    <xf numFmtId="0" fontId="136" fillId="80" borderId="35" xfId="0" applyFont="1" applyFill="1" applyBorder="1" applyAlignment="1">
      <alignment horizontal="center" vertical="center"/>
    </xf>
    <xf numFmtId="0" fontId="123" fillId="0" borderId="1" xfId="0" applyFont="1" applyFill="1" applyBorder="1" applyAlignment="1">
      <alignment horizontal="center" vertical="center"/>
    </xf>
    <xf numFmtId="0" fontId="123" fillId="0" borderId="1" xfId="0" applyFont="1" applyFill="1" applyBorder="1" applyAlignment="1">
      <alignment horizontal="center" vertical="center" wrapText="1"/>
    </xf>
    <xf numFmtId="0" fontId="123" fillId="0" borderId="1" xfId="0" applyFont="1" applyFill="1" applyBorder="1" applyAlignment="1">
      <alignment horizontal="center" vertical="center" wrapText="1"/>
    </xf>
    <xf numFmtId="0" fontId="123" fillId="0" borderId="8" xfId="0" applyFont="1" applyFill="1" applyBorder="1" applyAlignment="1">
      <alignment horizontal="left" vertical="center" wrapText="1"/>
    </xf>
    <xf numFmtId="9" fontId="123" fillId="0" borderId="8" xfId="0" applyNumberFormat="1" applyFont="1" applyFill="1" applyBorder="1" applyAlignment="1">
      <alignment horizontal="center" vertical="center" wrapText="1"/>
    </xf>
    <xf numFmtId="9" fontId="123" fillId="0" borderId="1" xfId="204" applyFont="1" applyFill="1" applyBorder="1" applyAlignment="1">
      <alignment horizontal="center" vertical="center"/>
    </xf>
    <xf numFmtId="0" fontId="123" fillId="0" borderId="1" xfId="0" applyFont="1" applyFill="1" applyBorder="1" applyAlignment="1">
      <alignment horizontal="left" vertical="center"/>
    </xf>
    <xf numFmtId="0" fontId="123" fillId="0" borderId="48" xfId="0" applyFont="1" applyFill="1" applyBorder="1" applyAlignment="1">
      <alignment horizontal="center" vertical="center" wrapText="1"/>
    </xf>
    <xf numFmtId="0" fontId="123" fillId="0" borderId="35" xfId="0" applyFont="1" applyFill="1" applyBorder="1" applyAlignment="1">
      <alignment horizontal="center" vertical="center" wrapText="1"/>
    </xf>
    <xf numFmtId="9" fontId="123" fillId="0" borderId="49" xfId="0" applyNumberFormat="1" applyFont="1" applyFill="1" applyBorder="1" applyAlignment="1">
      <alignment horizontal="center" vertical="center" wrapText="1"/>
    </xf>
    <xf numFmtId="0" fontId="123" fillId="0" borderId="35" xfId="0" applyFont="1" applyFill="1" applyBorder="1" applyAlignment="1">
      <alignment vertical="center"/>
    </xf>
    <xf numFmtId="0" fontId="123" fillId="0" borderId="0" xfId="0" applyFont="1" applyFill="1" applyAlignment="1">
      <alignment vertical="center"/>
    </xf>
    <xf numFmtId="0" fontId="123" fillId="0" borderId="10" xfId="0" applyFont="1" applyFill="1" applyBorder="1" applyAlignment="1">
      <alignment horizontal="left" vertical="center" wrapText="1"/>
    </xf>
    <xf numFmtId="0" fontId="123" fillId="0" borderId="10" xfId="0" applyFont="1" applyFill="1" applyBorder="1" applyAlignment="1">
      <alignment horizontal="center" vertical="center" wrapText="1"/>
    </xf>
    <xf numFmtId="0" fontId="123" fillId="0" borderId="9" xfId="0" applyFont="1" applyFill="1" applyBorder="1" applyAlignment="1">
      <alignment horizontal="center" vertical="center"/>
    </xf>
    <xf numFmtId="0" fontId="135" fillId="0" borderId="1" xfId="0" applyFont="1" applyFill="1" applyBorder="1" applyAlignment="1">
      <alignment horizontal="center" vertical="center" wrapText="1"/>
    </xf>
    <xf numFmtId="9" fontId="135" fillId="0" borderId="1" xfId="0" applyNumberFormat="1" applyFont="1" applyFill="1" applyBorder="1" applyAlignment="1">
      <alignment horizontal="center" vertical="center" wrapText="1"/>
    </xf>
    <xf numFmtId="0" fontId="135" fillId="0" borderId="1" xfId="0" applyFont="1" applyFill="1" applyBorder="1" applyAlignment="1">
      <alignment horizontal="left" vertical="center"/>
    </xf>
    <xf numFmtId="0" fontId="135" fillId="0" borderId="48" xfId="0" applyFont="1" applyFill="1" applyBorder="1" applyAlignment="1">
      <alignment horizontal="center" vertical="center" wrapText="1"/>
    </xf>
    <xf numFmtId="0" fontId="135" fillId="0" borderId="35" xfId="0" applyFont="1" applyFill="1" applyBorder="1" applyAlignment="1">
      <alignment horizontal="center" vertical="center" wrapText="1"/>
    </xf>
    <xf numFmtId="0" fontId="135" fillId="0" borderId="52" xfId="0" applyFont="1" applyFill="1" applyBorder="1" applyAlignment="1">
      <alignment horizontal="center" vertical="center" wrapText="1"/>
    </xf>
    <xf numFmtId="0" fontId="135" fillId="0" borderId="35" xfId="0" applyFont="1" applyFill="1" applyBorder="1" applyAlignment="1">
      <alignment vertical="center"/>
    </xf>
    <xf numFmtId="0" fontId="135" fillId="0" borderId="0" xfId="0" applyFont="1" applyFill="1" applyAlignment="1">
      <alignment vertical="center"/>
    </xf>
    <xf numFmtId="0" fontId="123" fillId="0" borderId="9" xfId="0" applyFont="1" applyFill="1" applyBorder="1" applyAlignment="1">
      <alignment horizontal="left" vertical="center" wrapText="1"/>
    </xf>
    <xf numFmtId="9" fontId="123" fillId="0" borderId="9" xfId="0" applyNumberFormat="1" applyFont="1" applyFill="1" applyBorder="1" applyAlignment="1">
      <alignment horizontal="center" vertical="center" wrapText="1"/>
    </xf>
    <xf numFmtId="0" fontId="123" fillId="0" borderId="1" xfId="0" applyFont="1" applyFill="1" applyBorder="1" applyAlignment="1">
      <alignment horizontal="left" vertical="center" wrapText="1"/>
    </xf>
    <xf numFmtId="0" fontId="123" fillId="0" borderId="45" xfId="0" applyFont="1" applyFill="1" applyBorder="1" applyAlignment="1">
      <alignment horizontal="center" vertical="center" wrapText="1"/>
    </xf>
    <xf numFmtId="0" fontId="123" fillId="0" borderId="46" xfId="0" applyFont="1" applyFill="1" applyBorder="1" applyAlignment="1">
      <alignment horizontal="center" vertical="center" wrapText="1"/>
    </xf>
    <xf numFmtId="0" fontId="123" fillId="0" borderId="53" xfId="0" applyFont="1" applyFill="1" applyBorder="1" applyAlignment="1">
      <alignment vertical="center"/>
    </xf>
    <xf numFmtId="0" fontId="123" fillId="0" borderId="8" xfId="0" applyFont="1" applyFill="1" applyBorder="1" applyAlignment="1">
      <alignment horizontal="center" vertical="center" wrapText="1"/>
    </xf>
    <xf numFmtId="9" fontId="123" fillId="0" borderId="1" xfId="0" applyNumberFormat="1" applyFont="1" applyFill="1" applyBorder="1" applyAlignment="1">
      <alignment horizontal="left" vertical="center" wrapText="1"/>
    </xf>
    <xf numFmtId="1" fontId="123" fillId="0" borderId="1" xfId="0" applyNumberFormat="1" applyFont="1" applyFill="1" applyBorder="1" applyAlignment="1">
      <alignment horizontal="center" vertical="center"/>
    </xf>
    <xf numFmtId="1" fontId="123" fillId="0" borderId="1" xfId="0" quotePrefix="1" applyNumberFormat="1" applyFont="1" applyFill="1" applyBorder="1" applyAlignment="1">
      <alignment horizontal="center" vertical="center"/>
    </xf>
    <xf numFmtId="0" fontId="123" fillId="0" borderId="1" xfId="0" applyFont="1" applyFill="1" applyBorder="1" applyAlignment="1">
      <alignment vertical="center"/>
    </xf>
    <xf numFmtId="0" fontId="123" fillId="0" borderId="51" xfId="0" applyFont="1" applyFill="1" applyBorder="1" applyAlignment="1">
      <alignment vertical="center"/>
    </xf>
    <xf numFmtId="0" fontId="123" fillId="0" borderId="52" xfId="0" applyFont="1" applyFill="1" applyBorder="1" applyAlignment="1">
      <alignment vertical="center"/>
    </xf>
    <xf numFmtId="0" fontId="123" fillId="0" borderId="9" xfId="0" applyFont="1" applyFill="1" applyBorder="1" applyAlignment="1">
      <alignment horizontal="center" vertical="center" wrapText="1"/>
    </xf>
    <xf numFmtId="0" fontId="135" fillId="0" borderId="1" xfId="0" applyFont="1" applyFill="1" applyBorder="1" applyAlignment="1">
      <alignment vertical="center"/>
    </xf>
    <xf numFmtId="0" fontId="142" fillId="0" borderId="1" xfId="0" applyFont="1" applyFill="1" applyBorder="1" applyAlignment="1">
      <alignment horizontal="center" vertical="center"/>
    </xf>
    <xf numFmtId="0" fontId="136" fillId="0" borderId="6" xfId="0" applyFont="1" applyBorder="1" applyAlignment="1">
      <alignment vertical="center"/>
    </xf>
    <xf numFmtId="0" fontId="123" fillId="0" borderId="34" xfId="0" applyFont="1" applyBorder="1" applyAlignment="1">
      <alignment vertical="center"/>
    </xf>
    <xf numFmtId="9" fontId="84" fillId="0" borderId="10" xfId="0" applyNumberFormat="1" applyFont="1" applyBorder="1" applyAlignment="1">
      <alignment vertical="center"/>
    </xf>
    <xf numFmtId="1" fontId="84" fillId="0" borderId="51" xfId="0" applyNumberFormat="1" applyFont="1" applyBorder="1" applyAlignment="1">
      <alignment horizontal="center" vertical="center"/>
    </xf>
    <xf numFmtId="0" fontId="84" fillId="0" borderId="52" xfId="0" applyFont="1" applyBorder="1" applyAlignment="1">
      <alignment vertical="center"/>
    </xf>
    <xf numFmtId="0" fontId="84" fillId="0" borderId="52" xfId="0" applyFont="1" applyBorder="1" applyAlignment="1">
      <alignment horizontal="center" vertical="center"/>
    </xf>
    <xf numFmtId="0" fontId="84" fillId="0" borderId="49" xfId="0" applyFont="1" applyBorder="1" applyAlignment="1">
      <alignment vertical="center"/>
    </xf>
    <xf numFmtId="0" fontId="131" fillId="0" borderId="0" xfId="0" applyFont="1" applyAlignment="1">
      <alignment horizontal="center" vertical="center"/>
    </xf>
    <xf numFmtId="0" fontId="136" fillId="0" borderId="44" xfId="0" applyFont="1" applyBorder="1" applyAlignment="1">
      <alignment horizontal="center" vertical="center" wrapText="1"/>
    </xf>
    <xf numFmtId="0" fontId="136" fillId="0" borderId="45" xfId="0" applyFont="1" applyBorder="1" applyAlignment="1">
      <alignment horizontal="center" vertical="center" wrapText="1"/>
    </xf>
    <xf numFmtId="0" fontId="84" fillId="0" borderId="47" xfId="0" applyFont="1" applyBorder="1" applyAlignment="1">
      <alignment horizontal="left" vertical="center"/>
    </xf>
    <xf numFmtId="0" fontId="84" fillId="0" borderId="48" xfId="0" applyFont="1" applyBorder="1" applyAlignment="1">
      <alignment horizontal="left" vertical="center"/>
    </xf>
    <xf numFmtId="0" fontId="136" fillId="0" borderId="49" xfId="0" applyFont="1" applyBorder="1" applyAlignment="1">
      <alignment horizontal="center" vertical="center" wrapText="1"/>
    </xf>
    <xf numFmtId="0" fontId="136" fillId="0" borderId="50" xfId="0" applyFont="1" applyBorder="1" applyAlignment="1">
      <alignment horizontal="center" vertical="center" wrapText="1"/>
    </xf>
    <xf numFmtId="0" fontId="136" fillId="0" borderId="51" xfId="0" applyFont="1" applyBorder="1" applyAlignment="1">
      <alignment horizontal="center" vertical="center" wrapText="1"/>
    </xf>
    <xf numFmtId="0" fontId="136" fillId="79" borderId="2" xfId="0" applyFont="1" applyFill="1" applyBorder="1" applyAlignment="1">
      <alignment horizontal="center" vertical="center"/>
    </xf>
    <xf numFmtId="0" fontId="136" fillId="79" borderId="3" xfId="0" applyFont="1" applyFill="1" applyBorder="1" applyAlignment="1">
      <alignment horizontal="center" vertical="center"/>
    </xf>
    <xf numFmtId="0" fontId="131" fillId="79" borderId="8" xfId="0" applyFont="1" applyFill="1" applyBorder="1" applyAlignment="1">
      <alignment horizontal="center" vertical="center"/>
    </xf>
    <xf numFmtId="0" fontId="136" fillId="79" borderId="2" xfId="0" applyFont="1" applyFill="1" applyBorder="1" applyAlignment="1">
      <alignment horizontal="center" vertical="center" wrapText="1"/>
    </xf>
    <xf numFmtId="0" fontId="136" fillId="79" borderId="3" xfId="0" applyFont="1" applyFill="1" applyBorder="1" applyAlignment="1">
      <alignment horizontal="center" vertical="center" wrapText="1"/>
    </xf>
    <xf numFmtId="0" fontId="136" fillId="79" borderId="8" xfId="0" applyFont="1" applyFill="1" applyBorder="1" applyAlignment="1">
      <alignment horizontal="center" vertical="center" wrapText="1"/>
    </xf>
    <xf numFmtId="0" fontId="136" fillId="79" borderId="8" xfId="0" applyFont="1" applyFill="1" applyBorder="1" applyAlignment="1">
      <alignment horizontal="center" vertical="center" wrapText="1"/>
    </xf>
    <xf numFmtId="0" fontId="136" fillId="79" borderId="6" xfId="0" applyFont="1" applyFill="1" applyBorder="1" applyAlignment="1">
      <alignment horizontal="center" vertical="center" wrapText="1"/>
    </xf>
    <xf numFmtId="0" fontId="136" fillId="79" borderId="34" xfId="0" applyFont="1" applyFill="1" applyBorder="1" applyAlignment="1">
      <alignment horizontal="center" vertical="center" wrapText="1"/>
    </xf>
    <xf numFmtId="0" fontId="136" fillId="79" borderId="7" xfId="0" applyFont="1" applyFill="1" applyBorder="1" applyAlignment="1">
      <alignment horizontal="center" vertical="center" wrapText="1"/>
    </xf>
    <xf numFmtId="0" fontId="136" fillId="80" borderId="54" xfId="0" applyFont="1" applyFill="1" applyBorder="1" applyAlignment="1">
      <alignment horizontal="center" vertical="center"/>
    </xf>
    <xf numFmtId="0" fontId="136" fillId="80" borderId="44" xfId="0" applyFont="1" applyFill="1" applyBorder="1" applyAlignment="1">
      <alignment horizontal="center" vertical="center"/>
    </xf>
    <xf numFmtId="0" fontId="136" fillId="80" borderId="45" xfId="0" applyFont="1" applyFill="1" applyBorder="1" applyAlignment="1">
      <alignment horizontal="center" vertical="center"/>
    </xf>
    <xf numFmtId="0" fontId="131" fillId="79" borderId="10" xfId="0" applyFont="1" applyFill="1" applyBorder="1" applyAlignment="1">
      <alignment horizontal="center" vertical="center"/>
    </xf>
    <xf numFmtId="0" fontId="136" fillId="79" borderId="10" xfId="0" applyFont="1" applyFill="1" applyBorder="1" applyAlignment="1">
      <alignment horizontal="center" vertical="center" wrapText="1"/>
    </xf>
    <xf numFmtId="0" fontId="136" fillId="80" borderId="1" xfId="0" applyFont="1" applyFill="1" applyBorder="1" applyAlignment="1">
      <alignment horizontal="center" vertical="center"/>
    </xf>
    <xf numFmtId="0" fontId="135" fillId="0" borderId="1" xfId="0" applyFont="1" applyFill="1" applyBorder="1" applyAlignment="1">
      <alignment horizontal="center" vertical="center" wrapText="1"/>
    </xf>
    <xf numFmtId="0" fontId="135" fillId="0" borderId="8" xfId="0" applyFont="1" applyFill="1" applyBorder="1" applyAlignment="1">
      <alignment horizontal="left" vertical="center" wrapText="1"/>
    </xf>
    <xf numFmtId="9" fontId="135" fillId="0" borderId="8" xfId="0" applyNumberFormat="1" applyFont="1" applyFill="1" applyBorder="1" applyAlignment="1">
      <alignment horizontal="center" vertical="center" wrapText="1"/>
    </xf>
    <xf numFmtId="0" fontId="25" fillId="0" borderId="0" xfId="0" applyFont="1" applyFill="1" applyAlignment="1">
      <alignment vertical="center"/>
    </xf>
    <xf numFmtId="0" fontId="135" fillId="0" borderId="9" xfId="0" applyFont="1" applyFill="1" applyBorder="1" applyAlignment="1">
      <alignment horizontal="left" vertical="center" wrapText="1"/>
    </xf>
    <xf numFmtId="0" fontId="135" fillId="0" borderId="9" xfId="0" applyFont="1" applyFill="1" applyBorder="1" applyAlignment="1">
      <alignment horizontal="center" vertical="center" wrapText="1"/>
    </xf>
    <xf numFmtId="9" fontId="135" fillId="0" borderId="9" xfId="0" applyNumberFormat="1" applyFont="1" applyFill="1" applyBorder="1" applyAlignment="1">
      <alignment horizontal="center" vertical="center" wrapText="1"/>
    </xf>
    <xf numFmtId="1" fontId="135" fillId="0" borderId="1" xfId="0" applyNumberFormat="1" applyFont="1" applyFill="1" applyBorder="1" applyAlignment="1">
      <alignment horizontal="center" vertical="center" wrapText="1"/>
    </xf>
    <xf numFmtId="0" fontId="135" fillId="0" borderId="1" xfId="0" applyFont="1" applyFill="1" applyBorder="1" applyAlignment="1">
      <alignment horizontal="left" wrapText="1"/>
    </xf>
    <xf numFmtId="0" fontId="135" fillId="0" borderId="8" xfId="0" applyFont="1" applyFill="1" applyBorder="1" applyAlignment="1">
      <alignment horizontal="center" vertical="center" wrapText="1"/>
    </xf>
    <xf numFmtId="0" fontId="135" fillId="0" borderId="10" xfId="0" applyFont="1" applyFill="1" applyBorder="1" applyAlignment="1">
      <alignment horizontal="center" vertical="center" wrapText="1"/>
    </xf>
    <xf numFmtId="0" fontId="135" fillId="0" borderId="10" xfId="0" applyFont="1" applyFill="1" applyBorder="1" applyAlignment="1">
      <alignment horizontal="left" vertical="center" wrapText="1"/>
    </xf>
    <xf numFmtId="9" fontId="135" fillId="0" borderId="10" xfId="0" applyNumberFormat="1" applyFont="1" applyFill="1" applyBorder="1" applyAlignment="1">
      <alignment horizontal="center" vertical="center" wrapText="1"/>
    </xf>
    <xf numFmtId="0" fontId="135" fillId="0" borderId="6" xfId="0" applyFont="1" applyFill="1" applyBorder="1" applyAlignment="1">
      <alignment horizontal="center" vertical="center"/>
    </xf>
    <xf numFmtId="0" fontId="135" fillId="0" borderId="10" xfId="0" applyFont="1" applyFill="1" applyBorder="1" applyAlignment="1">
      <alignment horizontal="center" vertical="center" wrapText="1"/>
    </xf>
    <xf numFmtId="0" fontId="135" fillId="0" borderId="10" xfId="0" applyFont="1" applyFill="1" applyBorder="1" applyAlignment="1">
      <alignment horizontal="left" vertical="center" wrapText="1"/>
    </xf>
    <xf numFmtId="9" fontId="135" fillId="0" borderId="10" xfId="0" applyNumberFormat="1" applyFont="1" applyFill="1" applyBorder="1" applyAlignment="1">
      <alignment horizontal="center" vertical="center" wrapText="1"/>
    </xf>
    <xf numFmtId="0" fontId="123" fillId="0" borderId="1" xfId="0" applyFont="1" applyBorder="1" applyAlignment="1">
      <alignment vertical="center"/>
    </xf>
    <xf numFmtId="9" fontId="84" fillId="0" borderId="1" xfId="0" applyNumberFormat="1" applyFont="1" applyBorder="1" applyAlignment="1">
      <alignment vertical="center"/>
    </xf>
    <xf numFmtId="1" fontId="84" fillId="0" borderId="1" xfId="0" applyNumberFormat="1" applyFont="1" applyBorder="1" applyAlignment="1">
      <alignment horizontal="center" vertical="center"/>
    </xf>
    <xf numFmtId="0" fontId="84" fillId="0" borderId="1" xfId="0" applyFont="1" applyBorder="1" applyAlignment="1">
      <alignment horizontal="center" vertical="center"/>
    </xf>
    <xf numFmtId="9" fontId="84" fillId="0" borderId="1" xfId="0" applyNumberFormat="1" applyFont="1" applyBorder="1" applyAlignment="1">
      <alignment horizontal="center" vertical="center"/>
    </xf>
    <xf numFmtId="0" fontId="136" fillId="0" borderId="0" xfId="0" applyFont="1" applyAlignment="1">
      <alignment vertical="center"/>
    </xf>
    <xf numFmtId="0" fontId="138" fillId="0" borderId="1" xfId="0" applyFont="1" applyBorder="1" applyAlignment="1">
      <alignment horizontal="center" vertical="center"/>
    </xf>
    <xf numFmtId="0" fontId="138" fillId="0" borderId="1" xfId="0" applyFont="1" applyBorder="1" applyAlignment="1">
      <alignment horizontal="center" vertical="center" wrapText="1"/>
    </xf>
    <xf numFmtId="0" fontId="131" fillId="81" borderId="1" xfId="0" applyFont="1" applyFill="1" applyBorder="1" applyAlignment="1">
      <alignment horizontal="center" vertical="center" wrapText="1"/>
    </xf>
    <xf numFmtId="0" fontId="123" fillId="74" borderId="1" xfId="0" applyFont="1" applyFill="1" applyBorder="1" applyAlignment="1">
      <alignment vertical="center"/>
    </xf>
    <xf numFmtId="0" fontId="131" fillId="81" borderId="6" xfId="0" applyFont="1" applyFill="1" applyBorder="1" applyAlignment="1">
      <alignment horizontal="center" vertical="center" wrapText="1"/>
    </xf>
    <xf numFmtId="0" fontId="131" fillId="81" borderId="34" xfId="0" applyFont="1" applyFill="1" applyBorder="1" applyAlignment="1">
      <alignment horizontal="center" vertical="center" wrapText="1"/>
    </xf>
    <xf numFmtId="0" fontId="131" fillId="81" borderId="7" xfId="0" applyFont="1" applyFill="1" applyBorder="1" applyAlignment="1">
      <alignment horizontal="center" vertical="center" wrapText="1"/>
    </xf>
    <xf numFmtId="0" fontId="131" fillId="74" borderId="6" xfId="0" applyFont="1" applyFill="1" applyBorder="1" applyAlignment="1">
      <alignment horizontal="center" vertical="center"/>
    </xf>
    <xf numFmtId="0" fontId="131" fillId="74" borderId="34" xfId="0" applyFont="1" applyFill="1" applyBorder="1" applyAlignment="1">
      <alignment horizontal="center" vertical="center"/>
    </xf>
    <xf numFmtId="0" fontId="131" fillId="81" borderId="1" xfId="0" applyFont="1" applyFill="1" applyBorder="1" applyAlignment="1">
      <alignment horizontal="center" vertical="center" wrapText="1"/>
    </xf>
    <xf numFmtId="0" fontId="131" fillId="74" borderId="1" xfId="0" applyFont="1" applyFill="1" applyBorder="1" applyAlignment="1">
      <alignment horizontal="center" vertical="center" wrapText="1"/>
    </xf>
    <xf numFmtId="0" fontId="123" fillId="0" borderId="1" xfId="0" applyFont="1" applyFill="1" applyBorder="1" applyAlignment="1">
      <alignment horizontal="left" vertical="center" wrapText="1"/>
    </xf>
    <xf numFmtId="9" fontId="123" fillId="0" borderId="1" xfId="0" applyNumberFormat="1" applyFont="1" applyFill="1" applyBorder="1" applyAlignment="1">
      <alignment horizontal="center" vertical="center" wrapText="1"/>
    </xf>
    <xf numFmtId="9" fontId="123" fillId="0" borderId="1" xfId="0" applyNumberFormat="1" applyFont="1" applyFill="1" applyBorder="1" applyAlignment="1">
      <alignment horizontal="center" vertical="center" wrapText="1"/>
    </xf>
    <xf numFmtId="0" fontId="84" fillId="0" borderId="1" xfId="0" applyFont="1" applyBorder="1" applyAlignment="1">
      <alignment horizontal="center" vertical="center" wrapText="1"/>
    </xf>
    <xf numFmtId="0" fontId="84" fillId="0" borderId="11" xfId="0" applyFont="1" applyFill="1" applyBorder="1" applyAlignment="1">
      <alignment horizontal="center" vertical="center"/>
    </xf>
    <xf numFmtId="9" fontId="123" fillId="0" borderId="1" xfId="204" applyFont="1" applyFill="1" applyBorder="1" applyAlignment="1">
      <alignment horizontal="center" vertical="center" wrapText="1"/>
    </xf>
    <xf numFmtId="0" fontId="84" fillId="61" borderId="1" xfId="0" applyFont="1" applyFill="1" applyBorder="1" applyAlignment="1">
      <alignment horizontal="left" vertical="center" wrapText="1"/>
    </xf>
    <xf numFmtId="0" fontId="123" fillId="0" borderId="9" xfId="0" applyFont="1" applyBorder="1" applyAlignment="1">
      <alignment horizontal="center" vertical="center" wrapText="1"/>
    </xf>
    <xf numFmtId="0" fontId="123" fillId="0" borderId="1" xfId="0" applyFont="1" applyBorder="1" applyAlignment="1">
      <alignment horizontal="left" vertical="center" wrapText="1"/>
    </xf>
    <xf numFmtId="9" fontId="123" fillId="0" borderId="1" xfId="0" applyNumberFormat="1" applyFont="1" applyBorder="1" applyAlignment="1">
      <alignment horizontal="center" vertical="center" wrapText="1"/>
    </xf>
    <xf numFmtId="0" fontId="123" fillId="0" borderId="8" xfId="134" applyFont="1" applyFill="1" applyBorder="1" applyAlignment="1">
      <alignment horizontal="center" vertical="center" wrapText="1"/>
    </xf>
    <xf numFmtId="0" fontId="123" fillId="0" borderId="1" xfId="134" applyFont="1" applyFill="1" applyBorder="1" applyAlignment="1">
      <alignment horizontal="left" vertical="center" wrapText="1"/>
    </xf>
    <xf numFmtId="9" fontId="123" fillId="0" borderId="1" xfId="134" applyNumberFormat="1" applyFont="1" applyFill="1" applyBorder="1" applyAlignment="1">
      <alignment horizontal="center" vertical="center" wrapText="1"/>
    </xf>
    <xf numFmtId="0" fontId="123" fillId="0" borderId="1" xfId="0" applyFont="1" applyFill="1" applyBorder="1" applyAlignment="1">
      <alignment vertical="center" wrapText="1"/>
    </xf>
    <xf numFmtId="0" fontId="123" fillId="0" borderId="9" xfId="134" applyFont="1" applyFill="1" applyBorder="1" applyAlignment="1">
      <alignment horizontal="center" vertical="center" wrapText="1"/>
    </xf>
    <xf numFmtId="0" fontId="123" fillId="0" borderId="1" xfId="134" applyFont="1" applyFill="1" applyBorder="1" applyAlignment="1">
      <alignment horizontal="left" vertical="center" wrapText="1"/>
    </xf>
    <xf numFmtId="9" fontId="123" fillId="0" borderId="1" xfId="134" applyNumberFormat="1" applyFont="1" applyFill="1" applyBorder="1" applyAlignment="1">
      <alignment horizontal="center" vertical="center" wrapText="1"/>
    </xf>
    <xf numFmtId="183" fontId="123" fillId="0" borderId="1" xfId="0" applyNumberFormat="1" applyFont="1" applyFill="1" applyBorder="1" applyAlignment="1">
      <alignment horizontal="center" vertical="center" wrapText="1"/>
    </xf>
    <xf numFmtId="0" fontId="135" fillId="61" borderId="1" xfId="0" applyFont="1" applyFill="1" applyBorder="1" applyAlignment="1"/>
    <xf numFmtId="0" fontId="135" fillId="61" borderId="1" xfId="0" applyFont="1" applyFill="1" applyBorder="1" applyAlignment="1">
      <alignment horizontal="center"/>
    </xf>
    <xf numFmtId="0" fontId="123" fillId="0" borderId="1" xfId="134" applyFont="1" applyFill="1" applyBorder="1" applyAlignment="1">
      <alignment horizontal="left" wrapText="1"/>
    </xf>
    <xf numFmtId="0" fontId="131" fillId="0" borderId="1" xfId="0" applyFont="1" applyFill="1" applyBorder="1" applyAlignment="1">
      <alignment horizontal="center" vertical="center"/>
    </xf>
    <xf numFmtId="0" fontId="123" fillId="0" borderId="1" xfId="0" applyFont="1" applyFill="1" applyBorder="1" applyAlignment="1">
      <alignment vertical="center"/>
    </xf>
    <xf numFmtId="9" fontId="123" fillId="0" borderId="1" xfId="0" applyNumberFormat="1" applyFont="1" applyFill="1" applyBorder="1" applyAlignment="1">
      <alignment vertical="center"/>
    </xf>
    <xf numFmtId="0" fontId="123" fillId="61" borderId="1" xfId="0" applyFont="1" applyFill="1" applyBorder="1" applyAlignment="1">
      <alignment horizontal="center" vertical="center"/>
    </xf>
    <xf numFmtId="0" fontId="123" fillId="61" borderId="1" xfId="0" applyFont="1" applyFill="1" applyBorder="1" applyAlignment="1">
      <alignment horizontal="center" vertical="center" wrapText="1"/>
    </xf>
    <xf numFmtId="0" fontId="123" fillId="61" borderId="1" xfId="0" applyFont="1" applyFill="1" applyBorder="1" applyAlignment="1">
      <alignment horizontal="center" vertical="center" wrapText="1"/>
    </xf>
    <xf numFmtId="0" fontId="123" fillId="61" borderId="1" xfId="0" applyFont="1" applyFill="1" applyBorder="1" applyAlignment="1">
      <alignment horizontal="left" vertical="center" wrapText="1"/>
    </xf>
    <xf numFmtId="9" fontId="123" fillId="61" borderId="1" xfId="0" applyNumberFormat="1" applyFont="1" applyFill="1" applyBorder="1" applyAlignment="1">
      <alignment horizontal="center" vertical="center" wrapText="1"/>
    </xf>
    <xf numFmtId="9" fontId="123" fillId="61" borderId="1" xfId="0" applyNumberFormat="1" applyFont="1" applyFill="1" applyBorder="1" applyAlignment="1">
      <alignment horizontal="center" vertical="center" wrapText="1"/>
    </xf>
    <xf numFmtId="0" fontId="123" fillId="61" borderId="1" xfId="0" applyFont="1" applyFill="1" applyBorder="1" applyAlignment="1">
      <alignment horizontal="left" vertical="center" wrapText="1"/>
    </xf>
    <xf numFmtId="0" fontId="84" fillId="61" borderId="1" xfId="0" applyFont="1" applyFill="1" applyBorder="1" applyAlignment="1">
      <alignment horizontal="center" vertical="center" wrapText="1"/>
    </xf>
    <xf numFmtId="0" fontId="84" fillId="61" borderId="1" xfId="204" applyNumberFormat="1" applyFont="1" applyFill="1" applyBorder="1" applyAlignment="1">
      <alignment horizontal="center" vertical="center" wrapText="1"/>
    </xf>
    <xf numFmtId="0" fontId="84" fillId="61" borderId="11" xfId="0" applyFont="1" applyFill="1" applyBorder="1" applyAlignment="1">
      <alignment horizontal="center" vertical="center"/>
    </xf>
    <xf numFmtId="9" fontId="123" fillId="61" borderId="1" xfId="204" applyFont="1" applyFill="1" applyBorder="1" applyAlignment="1">
      <alignment horizontal="center" vertical="center" wrapText="1"/>
    </xf>
    <xf numFmtId="0" fontId="135" fillId="61" borderId="1" xfId="0" applyFont="1" applyFill="1" applyBorder="1" applyAlignment="1">
      <alignment horizontal="center" vertical="center"/>
    </xf>
    <xf numFmtId="0" fontId="84" fillId="61" borderId="1" xfId="0" applyFont="1" applyFill="1" applyBorder="1" applyAlignment="1">
      <alignment horizontal="center" vertical="center"/>
    </xf>
    <xf numFmtId="0" fontId="84" fillId="61" borderId="1" xfId="0" applyFont="1" applyFill="1" applyBorder="1" applyAlignment="1">
      <alignment vertical="center"/>
    </xf>
    <xf numFmtId="0" fontId="84" fillId="61" borderId="0" xfId="0" applyFont="1" applyFill="1" applyAlignment="1">
      <alignment vertical="center"/>
    </xf>
    <xf numFmtId="9" fontId="84" fillId="61" borderId="1" xfId="0" applyNumberFormat="1" applyFont="1" applyFill="1" applyBorder="1" applyAlignment="1">
      <alignment horizontal="center" vertical="center" wrapText="1"/>
    </xf>
    <xf numFmtId="183" fontId="123" fillId="61" borderId="1" xfId="0" applyNumberFormat="1" applyFont="1" applyFill="1" applyBorder="1" applyAlignment="1">
      <alignment horizontal="center" vertical="center" wrapText="1"/>
    </xf>
    <xf numFmtId="0" fontId="123" fillId="61" borderId="1" xfId="134" applyFont="1" applyFill="1" applyBorder="1" applyAlignment="1">
      <alignment horizontal="center" vertical="center" wrapText="1"/>
    </xf>
    <xf numFmtId="0" fontId="123" fillId="61" borderId="1" xfId="134" applyFont="1" applyFill="1" applyBorder="1" applyAlignment="1">
      <alignment horizontal="left" vertical="center" wrapText="1"/>
    </xf>
    <xf numFmtId="9" fontId="123" fillId="61" borderId="1" xfId="134" applyNumberFormat="1" applyFont="1" applyFill="1" applyBorder="1" applyAlignment="1">
      <alignment horizontal="center" vertical="center" wrapText="1"/>
    </xf>
    <xf numFmtId="0" fontId="84" fillId="61" borderId="1" xfId="0" applyFont="1" applyFill="1" applyBorder="1" applyAlignment="1">
      <alignment vertical="center" wrapText="1"/>
    </xf>
    <xf numFmtId="0" fontId="123" fillId="61" borderId="1" xfId="134" applyFont="1" applyFill="1" applyBorder="1" applyAlignment="1">
      <alignment vertical="center" wrapText="1"/>
    </xf>
    <xf numFmtId="0" fontId="123" fillId="61" borderId="1" xfId="134" applyFont="1" applyFill="1" applyBorder="1" applyAlignment="1">
      <alignment horizontal="left" vertical="center" wrapText="1"/>
    </xf>
    <xf numFmtId="9" fontId="123" fillId="61" borderId="1" xfId="134" applyNumberFormat="1" applyFont="1" applyFill="1" applyBorder="1" applyAlignment="1">
      <alignment vertical="center" wrapText="1"/>
    </xf>
    <xf numFmtId="0" fontId="84" fillId="0" borderId="1" xfId="0" applyFont="1" applyFill="1" applyBorder="1" applyAlignment="1">
      <alignment vertical="center"/>
    </xf>
    <xf numFmtId="9" fontId="123" fillId="0" borderId="1" xfId="204" applyFont="1" applyFill="1" applyBorder="1" applyAlignment="1">
      <alignment horizontal="left" vertical="center" wrapText="1"/>
    </xf>
    <xf numFmtId="0" fontId="114" fillId="82" borderId="1" xfId="134" applyFont="1" applyFill="1" applyBorder="1" applyAlignment="1">
      <alignment horizontal="center" vertical="center"/>
    </xf>
    <xf numFmtId="0" fontId="114" fillId="82" borderId="2" xfId="134" applyFont="1" applyFill="1" applyBorder="1" applyAlignment="1">
      <alignment horizontal="center" vertical="center"/>
    </xf>
    <xf numFmtId="0" fontId="114" fillId="0" borderId="0" xfId="134" applyFont="1" applyFill="1" applyBorder="1" applyAlignment="1">
      <alignment horizontal="center" vertical="center"/>
    </xf>
    <xf numFmtId="0" fontId="114" fillId="82" borderId="1" xfId="134" applyFont="1" applyFill="1" applyBorder="1" applyAlignment="1">
      <alignment horizontal="center"/>
    </xf>
    <xf numFmtId="0" fontId="114" fillId="60" borderId="1" xfId="134" applyFont="1" applyFill="1" applyBorder="1" applyAlignment="1">
      <alignment horizontal="center"/>
    </xf>
    <xf numFmtId="0" fontId="114" fillId="82" borderId="2" xfId="134" applyFont="1" applyFill="1" applyBorder="1" applyAlignment="1">
      <alignment horizontal="center"/>
    </xf>
    <xf numFmtId="0" fontId="114" fillId="0" borderId="0" xfId="134" applyFont="1" applyFill="1" applyBorder="1" applyAlignment="1">
      <alignment horizontal="center"/>
    </xf>
    <xf numFmtId="0" fontId="124" fillId="0" borderId="1" xfId="134" applyFont="1" applyBorder="1" applyAlignment="1"/>
    <xf numFmtId="0" fontId="124" fillId="60" borderId="1" xfId="134" applyFont="1" applyFill="1" applyBorder="1" applyAlignment="1">
      <alignment wrapText="1"/>
    </xf>
    <xf numFmtId="0" fontId="124" fillId="0" borderId="2" xfId="134" applyFont="1" applyBorder="1" applyAlignment="1"/>
    <xf numFmtId="0" fontId="124" fillId="0" borderId="1" xfId="134" applyFont="1" applyBorder="1" applyAlignment="1">
      <alignment vertical="center"/>
    </xf>
    <xf numFmtId="0" fontId="124" fillId="0" borderId="0" xfId="134" applyFont="1" applyFill="1" applyBorder="1" applyAlignment="1">
      <alignment horizontal="center" vertical="center" wrapText="1"/>
    </xf>
    <xf numFmtId="0" fontId="122" fillId="0" borderId="1" xfId="134" applyFont="1" applyBorder="1" applyAlignment="1"/>
    <xf numFmtId="0" fontId="122" fillId="60" borderId="1" xfId="134" applyFont="1" applyFill="1" applyBorder="1" applyAlignment="1">
      <alignment wrapText="1"/>
    </xf>
    <xf numFmtId="0" fontId="122" fillId="0" borderId="2" xfId="134" applyFont="1" applyBorder="1" applyAlignment="1"/>
    <xf numFmtId="0" fontId="123" fillId="0" borderId="1" xfId="134" applyFont="1" applyFill="1" applyBorder="1" applyAlignment="1"/>
    <xf numFmtId="0" fontId="123" fillId="60" borderId="1" xfId="134" applyFont="1" applyFill="1" applyBorder="1" applyAlignment="1"/>
    <xf numFmtId="0" fontId="123" fillId="0" borderId="2" xfId="134" applyFont="1" applyFill="1" applyBorder="1" applyAlignment="1"/>
    <xf numFmtId="0" fontId="123" fillId="0" borderId="0" xfId="134" applyFont="1" applyFill="1" applyBorder="1" applyAlignment="1"/>
    <xf numFmtId="0" fontId="122" fillId="60" borderId="1" xfId="134" applyFont="1" applyFill="1" applyBorder="1" applyAlignment="1"/>
    <xf numFmtId="0" fontId="122" fillId="0" borderId="2" xfId="134" applyFont="1" applyFill="1" applyBorder="1" applyAlignment="1"/>
    <xf numFmtId="0" fontId="123" fillId="0" borderId="0" xfId="134" applyFont="1" applyFill="1" applyBorder="1" applyAlignment="1">
      <alignment wrapText="1"/>
    </xf>
    <xf numFmtId="0" fontId="122" fillId="0" borderId="1" xfId="134" applyFont="1" applyFill="1" applyBorder="1" applyAlignment="1"/>
    <xf numFmtId="0" fontId="124" fillId="60" borderId="1" xfId="134" applyFont="1" applyFill="1" applyBorder="1" applyAlignment="1"/>
    <xf numFmtId="0" fontId="124" fillId="0" borderId="2" xfId="134" applyFont="1" applyFill="1" applyBorder="1" applyAlignment="1"/>
    <xf numFmtId="0" fontId="134" fillId="59" borderId="2" xfId="134" applyFont="1" applyFill="1" applyBorder="1" applyAlignment="1">
      <alignment vertical="center"/>
    </xf>
    <xf numFmtId="0" fontId="134" fillId="59" borderId="11" xfId="134" applyFont="1" applyFill="1" applyBorder="1" applyAlignment="1">
      <alignment vertical="center"/>
    </xf>
    <xf numFmtId="0" fontId="134" fillId="59" borderId="3" xfId="134" applyFont="1" applyFill="1" applyBorder="1" applyAlignment="1">
      <alignment vertical="center"/>
    </xf>
    <xf numFmtId="0" fontId="123" fillId="0" borderId="1" xfId="134" applyFont="1" applyBorder="1" applyAlignment="1"/>
    <xf numFmtId="0" fontId="134" fillId="59" borderId="11" xfId="134" applyFont="1" applyFill="1" applyBorder="1" applyAlignment="1">
      <alignment vertical="center" wrapText="1"/>
    </xf>
    <xf numFmtId="0" fontId="134" fillId="59" borderId="3" xfId="134" applyFont="1" applyFill="1" applyBorder="1" applyAlignment="1">
      <alignment vertical="center" wrapText="1"/>
    </xf>
    <xf numFmtId="0" fontId="126" fillId="0" borderId="4" xfId="134" quotePrefix="1" applyFont="1" applyBorder="1" applyAlignment="1">
      <alignment horizontal="center" vertical="center" wrapText="1"/>
    </xf>
    <xf numFmtId="0" fontId="126" fillId="0" borderId="32" xfId="134" quotePrefix="1" applyFont="1" applyBorder="1" applyAlignment="1">
      <alignment horizontal="center" vertical="center" wrapText="1"/>
    </xf>
    <xf numFmtId="0" fontId="126" fillId="0" borderId="5" xfId="134" quotePrefix="1" applyFont="1" applyBorder="1" applyAlignment="1">
      <alignment horizontal="center" vertical="center" wrapText="1"/>
    </xf>
    <xf numFmtId="0" fontId="124" fillId="60" borderId="1" xfId="134" applyFont="1" applyFill="1" applyBorder="1" applyAlignment="1">
      <alignment vertical="center"/>
    </xf>
    <xf numFmtId="0" fontId="143" fillId="61" borderId="1" xfId="134" applyFont="1" applyFill="1" applyBorder="1" applyAlignment="1">
      <alignment horizontal="left" vertical="center" wrapText="1"/>
    </xf>
    <xf numFmtId="0" fontId="126" fillId="0" borderId="12" xfId="134" quotePrefix="1" applyFont="1" applyBorder="1" applyAlignment="1">
      <alignment horizontal="center" vertical="center" wrapText="1"/>
    </xf>
    <xf numFmtId="0" fontId="126" fillId="0" borderId="0" xfId="134" quotePrefix="1" applyFont="1" applyBorder="1" applyAlignment="1">
      <alignment horizontal="center" vertical="center" wrapText="1"/>
    </xf>
    <xf numFmtId="0" fontId="126" fillId="0" borderId="33" xfId="134" quotePrefix="1" applyFont="1" applyBorder="1" applyAlignment="1">
      <alignment horizontal="center" vertical="center" wrapText="1"/>
    </xf>
    <xf numFmtId="0" fontId="126" fillId="61" borderId="1" xfId="9" applyFont="1" applyFill="1" applyBorder="1" applyAlignment="1">
      <alignment horizontal="left" vertical="center" wrapText="1"/>
    </xf>
    <xf numFmtId="0" fontId="126" fillId="61" borderId="1" xfId="134" applyFont="1" applyFill="1" applyBorder="1" applyAlignment="1">
      <alignment horizontal="left" vertical="center" wrapText="1"/>
    </xf>
    <xf numFmtId="0" fontId="126" fillId="0" borderId="6" xfId="134" quotePrefix="1" applyFont="1" applyBorder="1" applyAlignment="1">
      <alignment horizontal="center" vertical="center" wrapText="1"/>
    </xf>
    <xf numFmtId="0" fontId="126" fillId="0" borderId="34" xfId="134" quotePrefix="1" applyFont="1" applyBorder="1" applyAlignment="1">
      <alignment horizontal="center" vertical="center" wrapText="1"/>
    </xf>
    <xf numFmtId="0" fontId="126" fillId="0" borderId="7" xfId="134" quotePrefix="1" applyFont="1" applyBorder="1" applyAlignment="1">
      <alignment horizontal="center" vertical="center" wrapText="1"/>
    </xf>
    <xf numFmtId="0" fontId="134" fillId="59" borderId="1" xfId="134" applyFont="1" applyFill="1" applyBorder="1" applyAlignment="1">
      <alignment horizontal="left" vertical="center"/>
    </xf>
    <xf numFmtId="0" fontId="124" fillId="0" borderId="10" xfId="134" applyFont="1" applyBorder="1" applyAlignment="1"/>
    <xf numFmtId="0" fontId="124" fillId="60" borderId="0" xfId="134" applyFont="1" applyFill="1" applyBorder="1" applyAlignment="1"/>
    <xf numFmtId="0" fontId="124" fillId="56" borderId="4" xfId="134" applyFont="1" applyFill="1" applyBorder="1" applyAlignment="1">
      <alignment horizontal="left" vertical="center" wrapText="1"/>
    </xf>
    <xf numFmtId="0" fontId="124" fillId="56" borderId="5" xfId="134" applyFont="1" applyFill="1" applyBorder="1" applyAlignment="1">
      <alignment horizontal="left" vertical="center" wrapText="1"/>
    </xf>
    <xf numFmtId="0" fontId="124" fillId="56" borderId="1" xfId="134" applyFont="1" applyFill="1" applyBorder="1" applyAlignment="1">
      <alignment horizontal="left" vertical="center" wrapText="1"/>
    </xf>
    <xf numFmtId="0" fontId="139" fillId="83" borderId="1" xfId="134" applyFont="1" applyFill="1" applyBorder="1" applyAlignment="1">
      <alignment horizontal="center"/>
    </xf>
    <xf numFmtId="0" fontId="139" fillId="83" borderId="3" xfId="134" applyFont="1" applyFill="1" applyBorder="1" applyAlignment="1">
      <alignment horizontal="center"/>
    </xf>
    <xf numFmtId="0" fontId="139" fillId="83" borderId="1" xfId="134" applyFont="1" applyFill="1" applyBorder="1" applyAlignment="1">
      <alignment horizontal="center"/>
    </xf>
    <xf numFmtId="0" fontId="144" fillId="83" borderId="3" xfId="134" applyFont="1" applyFill="1" applyBorder="1" applyAlignment="1">
      <alignment vertical="center"/>
    </xf>
    <xf numFmtId="0" fontId="144" fillId="83" borderId="1" xfId="134" applyFont="1" applyFill="1" applyBorder="1" applyAlignment="1">
      <alignment vertical="center"/>
    </xf>
    <xf numFmtId="0" fontId="130" fillId="59" borderId="3" xfId="134" applyFont="1" applyFill="1" applyBorder="1" applyAlignment="1">
      <alignment vertical="center"/>
    </xf>
    <xf numFmtId="0" fontId="114" fillId="0" borderId="3" xfId="134" applyFont="1" applyBorder="1" applyAlignment="1"/>
    <xf numFmtId="0" fontId="114" fillId="0" borderId="1" xfId="134" applyFont="1" applyBorder="1" applyAlignment="1"/>
    <xf numFmtId="0" fontId="114" fillId="0" borderId="11" xfId="134" applyFont="1" applyBorder="1" applyAlignment="1"/>
    <xf numFmtId="0" fontId="121" fillId="0" borderId="11" xfId="134" applyFont="1" applyFill="1" applyBorder="1" applyAlignment="1">
      <alignment vertical="center" wrapText="1"/>
    </xf>
  </cellXfs>
  <cellStyles count="222">
    <cellStyle name="_Table2_Out_Chi nhan vien 2010" xfId="71"/>
    <cellStyle name="0,0_x000d__x000a_NA_x000d__x000a_" xfId="72"/>
    <cellStyle name="20% - Accent1 2" xfId="73"/>
    <cellStyle name="20% - Accent2 2" xfId="74"/>
    <cellStyle name="20% - Accent3 2" xfId="75"/>
    <cellStyle name="20% - Accent4 2" xfId="76"/>
    <cellStyle name="20% - Accent5 2" xfId="77"/>
    <cellStyle name="20% - Accent6 2" xfId="78"/>
    <cellStyle name="20% - Nhấn1" xfId="161"/>
    <cellStyle name="20% - Nhấn2" xfId="162"/>
    <cellStyle name="20% - Nhấn3" xfId="163"/>
    <cellStyle name="20% - Nhấn4" xfId="164"/>
    <cellStyle name="20% - Nhấn5" xfId="165"/>
    <cellStyle name="20% - Nhấn6" xfId="166"/>
    <cellStyle name="40% - Accent1 2" xfId="79"/>
    <cellStyle name="40% - Accent2 2" xfId="80"/>
    <cellStyle name="40% - Accent3 2" xfId="81"/>
    <cellStyle name="40% - Accent4 2" xfId="82"/>
    <cellStyle name="40% - Accent5 2" xfId="83"/>
    <cellStyle name="40% - Accent6 2" xfId="84"/>
    <cellStyle name="40% - Nhấn1" xfId="167"/>
    <cellStyle name="40% - Nhấn2" xfId="168"/>
    <cellStyle name="40% - Nhấn3" xfId="169"/>
    <cellStyle name="40% - Nhấn4" xfId="170"/>
    <cellStyle name="40% - Nhấn5" xfId="171"/>
    <cellStyle name="40% - Nhấn6" xfId="172"/>
    <cellStyle name="60% - Accent1 2" xfId="85"/>
    <cellStyle name="60% - Accent2 2" xfId="86"/>
    <cellStyle name="60% - Accent3 2" xfId="87"/>
    <cellStyle name="60% - Accent4 2" xfId="88"/>
    <cellStyle name="60% - Accent5 2" xfId="89"/>
    <cellStyle name="60% - Accent6 2" xfId="90"/>
    <cellStyle name="60% - Nhấn1" xfId="173"/>
    <cellStyle name="60% - Nhấn2" xfId="174"/>
    <cellStyle name="60% - Nhấn3" xfId="175"/>
    <cellStyle name="60% - Nhấn4" xfId="176"/>
    <cellStyle name="60% - Nhấn5" xfId="177"/>
    <cellStyle name="60% - Nhấn6" xfId="178"/>
    <cellStyle name="Accent1 2" xfId="91"/>
    <cellStyle name="Accent2 2" xfId="92"/>
    <cellStyle name="Accent2 3" xfId="93"/>
    <cellStyle name="Accent3 2" xfId="94"/>
    <cellStyle name="Accent3 3" xfId="95"/>
    <cellStyle name="Accent4 2" xfId="96"/>
    <cellStyle name="Accent5 2" xfId="97"/>
    <cellStyle name="Accent6 2" xfId="98"/>
    <cellStyle name="ÅëÈ­ [0]_¿ì¹°Åë" xfId="12"/>
    <cellStyle name="ÅëÈ­_¿ì¹°Åë" xfId="13"/>
    <cellStyle name="ÄÞ¸¶ [0]_¿ì¹°Åë" xfId="14"/>
    <cellStyle name="ÄÞ¸¶_¿ì¹°Åë" xfId="15"/>
    <cellStyle name="Bad 2" xfId="99"/>
    <cellStyle name="Beløb0" xfId="100"/>
    <cellStyle name="Ç¥ÁØ_´çÃÊ±¸ÀÔ»ý»ê" xfId="16"/>
    <cellStyle name="Calculation 2" xfId="101"/>
    <cellStyle name="Comma 2" xfId="4"/>
    <cellStyle name="Comma 2 2" xfId="102"/>
    <cellStyle name="Comma 2 3" xfId="103"/>
    <cellStyle name="Comma 3" xfId="7"/>
    <cellStyle name="Comma 3 2" xfId="104"/>
    <cellStyle name="Comma 3 3" xfId="105"/>
    <cellStyle name="Comma 4" xfId="8"/>
    <cellStyle name="Comma 5" xfId="17"/>
    <cellStyle name="Comma 5 2" xfId="205"/>
    <cellStyle name="Comma 6" xfId="155"/>
    <cellStyle name="Comma 7" xfId="206"/>
    <cellStyle name="Comma 8" xfId="106"/>
    <cellStyle name="Comma0" xfId="18"/>
    <cellStyle name="Currency 2" xfId="19"/>
    <cellStyle name="Currency 2 2" xfId="207"/>
    <cellStyle name="Currency 3" xfId="156"/>
    <cellStyle name="Currency0" xfId="20"/>
    <cellStyle name="Check Cell 2" xfId="21"/>
    <cellStyle name="Date" xfId="22"/>
    <cellStyle name="Dato" xfId="107"/>
    <cellStyle name="Đầu ra" xfId="179"/>
    <cellStyle name="Đầu vào" xfId="180"/>
    <cellStyle name="Đề mục 1" xfId="181"/>
    <cellStyle name="Đề mục 2" xfId="182"/>
    <cellStyle name="Đề mục 3" xfId="183"/>
    <cellStyle name="Đề mục 4" xfId="184"/>
    <cellStyle name="Euro" xfId="157"/>
    <cellStyle name="Euro 2" xfId="158"/>
    <cellStyle name="Euro 3" xfId="159"/>
    <cellStyle name="Euro 4" xfId="160"/>
    <cellStyle name="Explanatory Text 2" xfId="108"/>
    <cellStyle name="Fast" xfId="109"/>
    <cellStyle name="Fixed" xfId="23"/>
    <cellStyle name="Ghi chú" xfId="185"/>
    <cellStyle name="Good 2" xfId="110"/>
    <cellStyle name="Header1" xfId="24"/>
    <cellStyle name="Header2" xfId="25"/>
    <cellStyle name="Heading 1 2" xfId="111"/>
    <cellStyle name="Heading 2 2" xfId="112"/>
    <cellStyle name="Heading 3 2" xfId="113"/>
    <cellStyle name="Heading 4 2" xfId="114"/>
    <cellStyle name="Hyperlink 12" xfId="115"/>
    <cellStyle name="Hyperlink 2" xfId="26"/>
    <cellStyle name="Hyperlink 2 10" xfId="27"/>
    <cellStyle name="Hyperlink 2 11" xfId="116"/>
    <cellStyle name="Hyperlink 2 2" xfId="28"/>
    <cellStyle name="Hyperlink 2 3" xfId="29"/>
    <cellStyle name="Hyperlink 2 4" xfId="30"/>
    <cellStyle name="Hyperlink 2 5" xfId="31"/>
    <cellStyle name="Hyperlink 2 6" xfId="32"/>
    <cellStyle name="Hyperlink 2 7" xfId="33"/>
    <cellStyle name="Hyperlink 2 8" xfId="34"/>
    <cellStyle name="Hyperlink 2 9" xfId="35"/>
    <cellStyle name="Hyperlink 3" xfId="36"/>
    <cellStyle name="Hyperlink 3 2" xfId="117"/>
    <cellStyle name="Hyperlink 4" xfId="118"/>
    <cellStyle name="Hyperlink 5" xfId="119"/>
    <cellStyle name="Input 2" xfId="120"/>
    <cellStyle name="Kiểm tra Ô" xfId="186"/>
    <cellStyle name="Ledger 17 x 11 in" xfId="37"/>
    <cellStyle name="Linked Cell 2" xfId="121"/>
    <cellStyle name="Neutral 2" xfId="122"/>
    <cellStyle name="Normal" xfId="0" builtinId="0"/>
    <cellStyle name="Normal 10" xfId="38"/>
    <cellStyle name="Normal 11" xfId="123"/>
    <cellStyle name="Normal 12" xfId="124"/>
    <cellStyle name="Normal 13" xfId="125"/>
    <cellStyle name="Normal 14" xfId="126"/>
    <cellStyle name="Normal 14 2" xfId="203"/>
    <cellStyle name="Normal 14 3" xfId="208"/>
    <cellStyle name="Normal 15" xfId="127"/>
    <cellStyle name="Normal 16" xfId="154"/>
    <cellStyle name="Normal 16 2" xfId="209"/>
    <cellStyle name="Normal 17" xfId="210"/>
    <cellStyle name="Normal 17 2" xfId="220"/>
    <cellStyle name="Normal 17 2 2" xfId="221"/>
    <cellStyle name="Normal 18" xfId="128"/>
    <cellStyle name="Normal 19" xfId="129"/>
    <cellStyle name="Normal 2" xfId="1"/>
    <cellStyle name="Normal 2 10" xfId="39"/>
    <cellStyle name="Normal 2 11" xfId="130"/>
    <cellStyle name="Normal 2 2" xfId="2"/>
    <cellStyle name="Normal 2 2 2" xfId="40"/>
    <cellStyle name="Normal 2 2 2 2" xfId="211"/>
    <cellStyle name="Normal 2 2 3" xfId="131"/>
    <cellStyle name="Normal 2 2 3 2" xfId="132"/>
    <cellStyle name="Normal 2 2 4" xfId="133"/>
    <cellStyle name="Normal 2 3" xfId="10"/>
    <cellStyle name="Normal 2 3 2" xfId="134"/>
    <cellStyle name="Normal 2 3 3" xfId="187"/>
    <cellStyle name="Normal 2 3 5" xfId="70"/>
    <cellStyle name="Normal 2 4" xfId="41"/>
    <cellStyle name="Normal 2 4 2" xfId="135"/>
    <cellStyle name="Normal 2 4 3" xfId="212"/>
    <cellStyle name="Normal 2 5" xfId="42"/>
    <cellStyle name="Normal 2 5 2" xfId="136"/>
    <cellStyle name="Normal 2 6" xfId="43"/>
    <cellStyle name="Normal 2 7" xfId="44"/>
    <cellStyle name="Normal 2 8" xfId="45"/>
    <cellStyle name="Normal 2 9" xfId="46"/>
    <cellStyle name="Normal 2_JD Tro ly TGD BDS v1.22.12" xfId="47"/>
    <cellStyle name="Normal 3" xfId="11"/>
    <cellStyle name="Normal 3 2" xfId="48"/>
    <cellStyle name="Normal 3 2 2" xfId="137"/>
    <cellStyle name="Normal 3 3" xfId="138"/>
    <cellStyle name="Normal 3 4" xfId="139"/>
    <cellStyle name="Normal 3 5" xfId="140"/>
    <cellStyle name="Normal 4" xfId="49"/>
    <cellStyle name="Normal 4 2" xfId="50"/>
    <cellStyle name="Normal 4 2 2" xfId="213"/>
    <cellStyle name="Normal 4 3" xfId="141"/>
    <cellStyle name="Normal 4 4" xfId="142"/>
    <cellStyle name="Normal 4 5" xfId="214"/>
    <cellStyle name="Normal 5" xfId="9"/>
    <cellStyle name="Normal 5 2" xfId="143"/>
    <cellStyle name="Normal 5 2 2" xfId="215"/>
    <cellStyle name="Normal 6" xfId="5"/>
    <cellStyle name="Normal 6 2" xfId="144"/>
    <cellStyle name="Normal 6 2 2" xfId="216"/>
    <cellStyle name="Normal 6 3" xfId="145"/>
    <cellStyle name="Normal 7" xfId="6"/>
    <cellStyle name="Normal 7 2" xfId="146"/>
    <cellStyle name="Normal 8" xfId="51"/>
    <cellStyle name="Normal 8 2" xfId="147"/>
    <cellStyle name="Normal 8 3" xfId="217"/>
    <cellStyle name="Normal 9" xfId="52"/>
    <cellStyle name="Normal 9 2" xfId="218"/>
    <cellStyle name="Note 2" xfId="148"/>
    <cellStyle name="Nhấn1" xfId="188"/>
    <cellStyle name="Nhấn2" xfId="189"/>
    <cellStyle name="Nhấn3" xfId="190"/>
    <cellStyle name="Nhấn4" xfId="191"/>
    <cellStyle name="Nhấn5" xfId="192"/>
    <cellStyle name="Nhấn6" xfId="193"/>
    <cellStyle name="Output 2" xfId="149"/>
    <cellStyle name="Ô Được nối kết" xfId="194"/>
    <cellStyle name="Percent" xfId="204" builtinId="5"/>
    <cellStyle name="Percent 2" xfId="3"/>
    <cellStyle name="Percent 3" xfId="53"/>
    <cellStyle name="Percent 3 2" xfId="219"/>
    <cellStyle name="Punktum0" xfId="150"/>
    <cellStyle name="Style 1" xfId="54"/>
    <cellStyle name="Style 2" xfId="55"/>
    <cellStyle name="Tiêu đề" xfId="195"/>
    <cellStyle name="Tính toán" xfId="196"/>
    <cellStyle name="Title 2" xfId="151"/>
    <cellStyle name="Total 2" xfId="152"/>
    <cellStyle name="Tổng" xfId="197"/>
    <cellStyle name="Tốt" xfId="198"/>
    <cellStyle name="Trung tính" xfId="199"/>
    <cellStyle name="Văn bản Cảnh báo" xfId="200"/>
    <cellStyle name="Văn bản Giải thích" xfId="201"/>
    <cellStyle name="vntxt1" xfId="56"/>
    <cellStyle name="vntxt2" xfId="57"/>
    <cellStyle name="vnhead2" xfId="58"/>
    <cellStyle name="Warning Text 2" xfId="153"/>
    <cellStyle name="Xấu" xfId="202"/>
    <cellStyle name="똿뗦먛귟 [0.00]_PRODUCT DETAIL Q1" xfId="59"/>
    <cellStyle name="똿뗦먛귟_PRODUCT DETAIL Q1" xfId="60"/>
    <cellStyle name="믅됞 [0.00]_PRODUCT DETAIL Q1" xfId="61"/>
    <cellStyle name="믅됞_PRODUCT DETAIL Q1" xfId="62"/>
    <cellStyle name="백분율_HOBONG" xfId="63"/>
    <cellStyle name="뷭?_BOOKSHIP" xfId="64"/>
    <cellStyle name="콤마 [0]_1202" xfId="65"/>
    <cellStyle name="콤마_1202" xfId="66"/>
    <cellStyle name="통화 [0]_1202" xfId="67"/>
    <cellStyle name="통화_1202" xfId="68"/>
    <cellStyle name="표준_(정보부문)월별인원계획" xfId="69"/>
  </cellStyles>
  <dxfs count="0"/>
  <tableStyles count="0" defaultTableStyle="TableStyleMedium2" defaultPivotStyle="PivotStyleLight16"/>
  <colors>
    <mruColors>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123825</xdr:colOff>
      <xdr:row>0</xdr:row>
      <xdr:rowOff>104773</xdr:rowOff>
    </xdr:from>
    <xdr:to>
      <xdr:col>9</xdr:col>
      <xdr:colOff>447675</xdr:colOff>
      <xdr:row>85</xdr:row>
      <xdr:rowOff>114299</xdr:rowOff>
    </xdr:to>
    <xdr:sp macro="" textlink="">
      <xdr:nvSpPr>
        <xdr:cNvPr id="2" name="TextBox 1"/>
        <xdr:cNvSpPr txBox="1"/>
      </xdr:nvSpPr>
      <xdr:spPr>
        <a:xfrm>
          <a:off x="123825" y="104773"/>
          <a:ext cx="6496050" cy="153924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vi-VN" b="1">
              <a:effectLst/>
            </a:rPr>
            <a:t>Bạn có nhiệm vụ là CEO/ HRM/ CHRO nhưng bạn băn khoăn những câu hỏi dưới đây?</a:t>
          </a:r>
          <a:endParaRPr lang="en-US" b="1">
            <a:effectLst/>
          </a:endParaRPr>
        </a:p>
        <a:p>
          <a:endParaRPr lang="vi-VN">
            <a:effectLst/>
          </a:endParaRPr>
        </a:p>
        <a:p>
          <a:r>
            <a:rPr lang="vi-VN">
              <a:effectLst/>
            </a:rPr>
            <a:t>Đã bao giờ bạn gặp bài toán này: (1) "Công ty em là công ty hoạt động trong lĩnh vực Chăm sóc khách hàng, hiện có khoảng 500 nhân viên. Định hướng công ty sẽ phát triển nhân sự tăng gấp đôi hoặc hơn nữa.</a:t>
          </a:r>
          <a:endParaRPr lang="en-US">
            <a:effectLst/>
          </a:endParaRPr>
        </a:p>
        <a:p>
          <a:endParaRPr lang="vi-VN">
            <a:effectLst/>
          </a:endParaRPr>
        </a:p>
        <a:p>
          <a:r>
            <a:rPr lang="vi-VN">
              <a:effectLst/>
            </a:rPr>
            <a:t>Anh, chị có tài liệu, kinh nghiệm về định biên nhân sự khối văn phòng, có thể giúp em được không ạ? Với số lượng nhân sự như vậy thì back office (HCNS, QC, CS &amp; A, kế toán, pháp chế, …) cần tăng bao nhiêu nhân sự để đảm bảo hiệu quả công việc. Hoặc cơ cấu nhân sự khối văn phòng như thế nào là tốt nhất ạ?"</a:t>
          </a:r>
          <a:endParaRPr lang="en-US">
            <a:effectLst/>
          </a:endParaRPr>
        </a:p>
        <a:p>
          <a:endParaRPr lang="vi-VN">
            <a:effectLst/>
          </a:endParaRPr>
        </a:p>
        <a:p>
          <a:r>
            <a:rPr lang="vi-VN">
              <a:effectLst/>
            </a:rPr>
            <a:t>Câu hỏi ngắn về định biên nhưng lời giải lại nằm trong tổng thể lớn. </a:t>
          </a:r>
        </a:p>
        <a:p>
          <a:r>
            <a:rPr lang="vi-VN">
              <a:effectLst/>
            </a:rPr>
            <a:t>Một câu hỏi tương tự nhưng góc nhìn khác: (2) "Công ty quy mô nhỏ với lao động khoảng 30-40 người. Công ty mình có các bộ phận như sau:</a:t>
          </a:r>
        </a:p>
        <a:p>
          <a:r>
            <a:rPr lang="vi-VN">
              <a:effectLst/>
            </a:rPr>
            <a:t>- Kế toán: Kế toán nội bộ, kế toán thuế, ngân hàng, và một kế toán trưởng</a:t>
          </a:r>
        </a:p>
        <a:p>
          <a:r>
            <a:rPr lang="vi-VN">
              <a:effectLst/>
            </a:rPr>
            <a:t>- Mua hàng: Bao gồm bộ phận mua hàng trong nước và quốc tế</a:t>
          </a:r>
        </a:p>
        <a:p>
          <a:r>
            <a:rPr lang="vi-VN">
              <a:effectLst/>
            </a:rPr>
            <a:t>- Nhân sự: Hiện tại thì có một mình mình làm</a:t>
          </a:r>
        </a:p>
        <a:p>
          <a:r>
            <a:rPr lang="vi-VN">
              <a:effectLst/>
            </a:rPr>
            <a:t>Kho: kế toán kho kiêm thủ kho</a:t>
          </a:r>
        </a:p>
        <a:p>
          <a:r>
            <a:rPr lang="vi-VN">
              <a:effectLst/>
            </a:rPr>
            <a:t>- Kỹ thuật: admin Kỹ thuật, trưởng bộ phận và kỹ thuật viên</a:t>
          </a:r>
        </a:p>
        <a:p>
          <a:r>
            <a:rPr lang="vi-VN">
              <a:effectLst/>
            </a:rPr>
            <a:t>- Đội ngũ kinh doanh</a:t>
          </a:r>
          <a:endParaRPr lang="en-US">
            <a:effectLst/>
          </a:endParaRPr>
        </a:p>
        <a:p>
          <a:endParaRPr lang="vi-VN">
            <a:effectLst/>
          </a:endParaRPr>
        </a:p>
        <a:p>
          <a:r>
            <a:rPr lang="vi-VN">
              <a:effectLst/>
            </a:rPr>
            <a:t>Mọi người cho mình biết để làm một hồ sơ đề xuất tăng lương mình cần chuẩn bị những j?</a:t>
          </a:r>
        </a:p>
        <a:p>
          <a:r>
            <a:rPr lang="vi-VN">
              <a:effectLst/>
            </a:rPr>
            <a:t>Làm sao để xây dựng khung bậc lương đánh giá đúng năng lực và chế độ tốt đủ giữ chân người lao động?"</a:t>
          </a:r>
          <a:endParaRPr lang="en-US">
            <a:effectLst/>
          </a:endParaRPr>
        </a:p>
        <a:p>
          <a:endParaRPr lang="vi-VN">
            <a:effectLst/>
          </a:endParaRPr>
        </a:p>
        <a:p>
          <a:r>
            <a:rPr lang="vi-VN">
              <a:effectLst/>
            </a:rPr>
            <a:t>Câu hỏi này là về xây thang lương và chính sách lương.</a:t>
          </a:r>
          <a:endParaRPr lang="en-US">
            <a:effectLst/>
          </a:endParaRPr>
        </a:p>
        <a:p>
          <a:endParaRPr lang="vi-VN">
            <a:effectLst/>
          </a:endParaRPr>
        </a:p>
        <a:p>
          <a:r>
            <a:rPr lang="vi-VN">
              <a:effectLst/>
            </a:rPr>
            <a:t>Để giải bài toán (1) cần giải (2). Để giải (2) lại phải đi giải tiếp về cơ cấu... Nói chung là khá nhiều. Những công việc này là xây dựng hệ thống quản trị nhân sự. Cái lõi chính là hệ thống lương 3P. ĐÂY LÀ BÀI TOÁN NHỮNG AI CÓ NHIỆM VỤ LÀ HRM/ CHRO CẦN PHẢI GIẢI.</a:t>
          </a:r>
          <a:endParaRPr lang="en-US">
            <a:effectLst/>
          </a:endParaRPr>
        </a:p>
        <a:p>
          <a:endParaRPr lang="vi-VN">
            <a:effectLst/>
          </a:endParaRPr>
        </a:p>
        <a:p>
          <a:r>
            <a:rPr lang="vi-VN">
              <a:effectLst/>
            </a:rPr>
            <a:t>Nếu gặp các bài toán tương tự, thân mời Anh chị em cùng tham gia Khóa học “3ps – Kỹ thuật triển khai và xây dựng hệ thống lương” – p13 online</a:t>
          </a:r>
          <a:endParaRPr lang="en-US">
            <a:effectLst/>
          </a:endParaRPr>
        </a:p>
        <a:p>
          <a:endParaRPr lang="vi-VN">
            <a:effectLst/>
          </a:endParaRPr>
        </a:p>
        <a:p>
          <a:r>
            <a:rPr lang="vi-VN">
              <a:effectLst/>
            </a:rPr>
            <a:t>Lớp sẽ học theo phương pháp “TỪNG BƯỚC MỘT”: Phù hợp với khả năng từng người. Nội dung khóa học bao gồm lý thuyết và hướng dẫn thực hành Hệ thống lương 3P trên file mẫu theo mô hình học viên tự chọn. Tham gia lớp học sẽ giống như được tham gia các buổi tư vấn của HLV. Điểm nữa là khi tình huống diễn ra, HLV sẽ dừng tình huống và chia sẻ lý thuyết cũng như kinh nghiệm tại sao lại làm vậy.</a:t>
          </a:r>
          <a:endParaRPr lang="en-US">
            <a:effectLst/>
          </a:endParaRPr>
        </a:p>
        <a:p>
          <a:endParaRPr lang="vi-VN">
            <a:effectLst/>
          </a:endParaRPr>
        </a:p>
        <a:p>
          <a:r>
            <a:rPr lang="vi-VN">
              <a:effectLst/>
            </a:rPr>
            <a:t>I. Thông tin về khóa học: </a:t>
          </a:r>
        </a:p>
        <a:p>
          <a:r>
            <a:rPr lang="vi-VN">
              <a:effectLst/>
            </a:rPr>
            <a:t>- Chi tiết: </a:t>
          </a:r>
          <a:r>
            <a:rPr lang="vi-VN">
              <a:effectLst/>
              <a:hlinkClick xmlns:r="http://schemas.openxmlformats.org/officeDocument/2006/relationships" r:id=""/>
            </a:rPr>
            <a:t>http://daotaonhansu.net/3ps-ky-thuat-trien-khai-va-xay-dung/</a:t>
          </a:r>
          <a:endParaRPr lang="vi-VN">
            <a:effectLst/>
          </a:endParaRPr>
        </a:p>
        <a:p>
          <a:r>
            <a:rPr lang="vi-VN">
              <a:effectLst/>
            </a:rPr>
            <a:t>– Thời lượng: 22 buổi online trên phần mềm Zoom</a:t>
          </a:r>
        </a:p>
        <a:p>
          <a:r>
            <a:rPr lang="vi-VN">
              <a:effectLst/>
            </a:rPr>
            <a:t>– Thời gian: 19h15 – 21h15. Tối thứ 4 và thứ 6 hàng tuần.</a:t>
          </a:r>
        </a:p>
        <a:p>
          <a:endParaRPr lang="vi-VN">
            <a:effectLst/>
          </a:endParaRPr>
        </a:p>
        <a:p>
          <a:r>
            <a:rPr lang="vi-VN">
              <a:effectLst/>
            </a:rPr>
            <a:t>HLV: Th.s Nguyễn Hùng Cường - Chuyên gia tư vấn tái tạo Hệ thống QTNS/Admin Group HrShare/ Giám đốc Công ty TNHH Quản trị tri thức Nhân sự KC24 (</a:t>
          </a:r>
          <a:r>
            <a:rPr lang="vi-VN">
              <a:effectLst/>
              <a:hlinkClick xmlns:r="http://schemas.openxmlformats.org/officeDocument/2006/relationships" r:id=""/>
            </a:rPr>
            <a:t>https://blognhansu.net.vn/gioi-thieu</a:t>
          </a:r>
          <a:r>
            <a:rPr lang="vi-VN">
              <a:effectLst/>
            </a:rPr>
            <a:t>)</a:t>
          </a:r>
          <a:endParaRPr lang="en-US">
            <a:effectLst/>
          </a:endParaRPr>
        </a:p>
        <a:p>
          <a:endParaRPr lang="vi-VN">
            <a:effectLst/>
          </a:endParaRPr>
        </a:p>
        <a:p>
          <a:r>
            <a:rPr lang="vi-VN">
              <a:effectLst/>
            </a:rPr>
            <a:t>Điểm đặc biệt của lớp:</a:t>
          </a:r>
        </a:p>
        <a:p>
          <a:r>
            <a:rPr lang="vi-VN">
              <a:effectLst/>
            </a:rPr>
            <a:t>- Học viên thực hành xây dựng và triển khai hệ thống lương 3P trên tình huống công ty giả định do học viên đóng vai CEO lựa chọn.</a:t>
          </a:r>
        </a:p>
        <a:p>
          <a:r>
            <a:rPr lang="vi-VN">
              <a:effectLst/>
            </a:rPr>
            <a:t>- Học viên sẽ được học lại qua video quay trực tiếp miễn phí.</a:t>
          </a:r>
        </a:p>
        <a:p>
          <a:r>
            <a:rPr lang="vi-VN">
              <a:effectLst/>
            </a:rPr>
            <a:t>- Học viên sẽ nhận được tài liệu, biểu mẫu, file kết quả thực hành - sản phẩm sau từng buổi học</a:t>
          </a:r>
        </a:p>
        <a:p>
          <a:r>
            <a:rPr lang="vi-VN">
              <a:effectLst/>
            </a:rPr>
            <a:t>- Hỗ trợ triển khai thực tế. Nếu anh chị em triển khai thực tế của doanh nghiệp mình, HLV hoặc các đồng đội sẽ đến hỗ trợ (miễn phí) giúp anh chị triển khai hoàn thành xong 1 bộ phận để chúng ta có đà tiếp tục triển khai các bộ phận sau.</a:t>
          </a:r>
        </a:p>
        <a:p>
          <a:r>
            <a:rPr lang="vi-VN">
              <a:effectLst/>
            </a:rPr>
            <a:t>- Chứng chỉ sẽ được cấp nếu anh chị hoàn thành các sản phẩm như ở lớp đã học trên mô hình công ty giả định của anh chị.</a:t>
          </a:r>
          <a:endParaRPr lang="en-US">
            <a:effectLst/>
          </a:endParaRPr>
        </a:p>
        <a:p>
          <a:endParaRPr lang="vi-VN">
            <a:effectLst/>
          </a:endParaRPr>
        </a:p>
        <a:p>
          <a:r>
            <a:rPr lang="vi-VN">
              <a:effectLst/>
            </a:rPr>
            <a:t>II. Link đăng ký online: </a:t>
          </a:r>
          <a:r>
            <a:rPr lang="vi-VN">
              <a:effectLst/>
              <a:hlinkClick xmlns:r="http://schemas.openxmlformats.org/officeDocument/2006/relationships" r:id=""/>
            </a:rPr>
            <a:t>https://bit.ly/3aGq5SS</a:t>
          </a:r>
          <a:endParaRPr lang="vi-VN">
            <a:effectLst/>
          </a:endParaRPr>
        </a:p>
        <a:p>
          <a:r>
            <a:rPr lang="vi-VN">
              <a:effectLst/>
            </a:rPr>
            <a:t>- Đăng ký trực tiếp:</a:t>
          </a:r>
        </a:p>
        <a:p>
          <a:r>
            <a:rPr lang="vi-VN">
              <a:effectLst/>
            </a:rPr>
            <a:t>Ms. Đỗ Ngọc Mai - Thành viên BQT HrShare | Phụ trách Chăm sóc Cộng đồng – Hotline: 0838.833.616 - Zalo: 036.9904.004 - maidn.kc24@gmail.com</a:t>
          </a:r>
        </a:p>
        <a:p>
          <a:r>
            <a:rPr lang="vi-VN">
              <a:effectLst/>
            </a:rPr>
            <a:t>Ms. Thu - Thành viên HrShare | Phụ trách Chăm sóc Cộng đồng – Hotline: 0838.833.616 - Zalo: 096.9913.627 – thuvt.kc24@gmail.com</a:t>
          </a:r>
          <a:endParaRPr lang="en-US">
            <a:effectLst/>
          </a:endParaRPr>
        </a:p>
        <a:p>
          <a:endParaRPr lang="vi-VN">
            <a:effectLst/>
          </a:endParaRPr>
        </a:p>
        <a:p>
          <a:r>
            <a:rPr lang="vi-VN">
              <a:effectLst/>
            </a:rPr>
            <a:t>III. Sản phẩm có được sau khóa học:</a:t>
          </a:r>
        </a:p>
        <a:p>
          <a:r>
            <a:rPr lang="vi-VN">
              <a:effectLst/>
            </a:rPr>
            <a:t>1. Bản đồ chiến lược</a:t>
          </a:r>
        </a:p>
        <a:p>
          <a:r>
            <a:rPr lang="vi-VN">
              <a:effectLst/>
            </a:rPr>
            <a:t>2. Cơ cấu tổ chức:</a:t>
          </a:r>
        </a:p>
        <a:p>
          <a:r>
            <a:rPr lang="vi-VN">
              <a:effectLst/>
            </a:rPr>
            <a:t>– Sơ đồ tổ chức,</a:t>
          </a:r>
        </a:p>
        <a:p>
          <a:r>
            <a:rPr lang="vi-VN">
              <a:effectLst/>
            </a:rPr>
            <a:t>– Ma trận chứng năng,</a:t>
          </a:r>
        </a:p>
        <a:p>
          <a:r>
            <a:rPr lang="vi-VN">
              <a:effectLst/>
            </a:rPr>
            <a:t>– Ma trận phối hợp,</a:t>
          </a:r>
        </a:p>
        <a:p>
          <a:r>
            <a:rPr lang="vi-VN">
              <a:effectLst/>
            </a:rPr>
            <a:t>– Cơ cấu chức năng của 1 bộ phận,</a:t>
          </a:r>
        </a:p>
        <a:p>
          <a:r>
            <a:rPr lang="vi-VN">
              <a:effectLst/>
            </a:rPr>
            <a:t>– Mô tả công việc của 1 vị trí Trưởng phòng,</a:t>
          </a:r>
        </a:p>
        <a:p>
          <a:r>
            <a:rPr lang="vi-VN">
              <a:effectLst/>
            </a:rPr>
            <a:t>– Mô tả công việc của 1 vị trí Nhân viên</a:t>
          </a:r>
        </a:p>
        <a:p>
          <a:r>
            <a:rPr lang="vi-VN">
              <a:effectLst/>
            </a:rPr>
            <a:t>2. Hệ thống đánh giá giá trị công việc:</a:t>
          </a:r>
        </a:p>
        <a:p>
          <a:r>
            <a:rPr lang="vi-VN">
              <a:effectLst/>
            </a:rPr>
            <a:t>– Bảng điểm giá trị công việc</a:t>
          </a:r>
        </a:p>
        <a:p>
          <a:r>
            <a:rPr lang="vi-VN">
              <a:effectLst/>
            </a:rPr>
            <a:t>– Thang lương</a:t>
          </a:r>
        </a:p>
        <a:p>
          <a:r>
            <a:rPr lang="vi-VN">
              <a:effectLst/>
            </a:rPr>
            <a:t>3. Hệ thống quản trị hiệu suất:</a:t>
          </a:r>
        </a:p>
        <a:p>
          <a:r>
            <a:rPr lang="vi-VN">
              <a:effectLst/>
            </a:rPr>
            <a:t>– KPI của CEO/ BSC</a:t>
          </a:r>
        </a:p>
        <a:p>
          <a:r>
            <a:rPr lang="vi-VN">
              <a:effectLst/>
            </a:rPr>
            <a:t>– KPI của trưởng bộ phận : 1 phòng</a:t>
          </a:r>
        </a:p>
        <a:p>
          <a:r>
            <a:rPr lang="vi-VN">
              <a:effectLst/>
            </a:rPr>
            <a:t>– KPI của 1 vị trí nhân viên bất kỳ</a:t>
          </a:r>
        </a:p>
        <a:p>
          <a:r>
            <a:rPr lang="vi-VN">
              <a:effectLst/>
            </a:rPr>
            <a:t>– Chính sách thúc đẩy KPI</a:t>
          </a:r>
        </a:p>
        <a:p>
          <a:r>
            <a:rPr lang="vi-VN">
              <a:effectLst/>
            </a:rPr>
            <a:t>4. Hệ thống quản trị năng lực:</a:t>
          </a:r>
        </a:p>
        <a:p>
          <a:r>
            <a:rPr lang="vi-VN">
              <a:effectLst/>
            </a:rPr>
            <a:t>– Bảng định nghĩa giá trị cốt lõi</a:t>
          </a:r>
        </a:p>
        <a:p>
          <a:r>
            <a:rPr lang="vi-VN">
              <a:effectLst/>
            </a:rPr>
            <a:t>– Khung năng lực chiến lược</a:t>
          </a:r>
        </a:p>
        <a:p>
          <a:r>
            <a:rPr lang="vi-VN">
              <a:effectLst/>
            </a:rPr>
            <a:t>– Khung năng lực của 1 vị trí trưởng phòng</a:t>
          </a:r>
        </a:p>
        <a:p>
          <a:r>
            <a:rPr lang="vi-VN">
              <a:effectLst/>
            </a:rPr>
            <a:t>– Khung năng lực của 1 vị trí Nhân viên</a:t>
          </a:r>
        </a:p>
        <a:p>
          <a:r>
            <a:rPr lang="vi-VN">
              <a:effectLst/>
            </a:rPr>
            <a:t>5. Hệ thống đãi ngộ:</a:t>
          </a:r>
        </a:p>
        <a:p>
          <a:r>
            <a:rPr lang="vi-VN">
              <a:effectLst/>
            </a:rPr>
            <a:t>– Chính sách lương 3P</a:t>
          </a:r>
          <a:endParaRPr lang="en-US">
            <a:effectLst/>
          </a:endParaRPr>
        </a:p>
        <a:p>
          <a:endParaRPr lang="vi-VN">
            <a:effectLst/>
          </a:endParaRPr>
        </a:p>
        <a:p>
          <a:r>
            <a:rPr lang="vi-VN">
              <a:effectLst/>
            </a:rPr>
            <a:t>GSA</a:t>
          </a:r>
        </a:p>
        <a:p>
          <a:endParaRPr lang="vi-VN"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123264</xdr:colOff>
      <xdr:row>3</xdr:row>
      <xdr:rowOff>100853</xdr:rowOff>
    </xdr:from>
    <xdr:to>
      <xdr:col>12</xdr:col>
      <xdr:colOff>403411</xdr:colOff>
      <xdr:row>11</xdr:row>
      <xdr:rowOff>44824</xdr:rowOff>
    </xdr:to>
    <xdr:sp macro="" textlink="">
      <xdr:nvSpPr>
        <xdr:cNvPr id="2" name="TextBox 1"/>
        <xdr:cNvSpPr txBox="1"/>
      </xdr:nvSpPr>
      <xdr:spPr>
        <a:xfrm>
          <a:off x="9267264" y="700928"/>
          <a:ext cx="5080747" cy="43349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effectLst/>
              <a:latin typeface="Times New Roman" pitchFamily="18" charset="0"/>
              <a:cs typeface="Times New Roman" pitchFamily="18" charset="0"/>
            </a:rPr>
            <a:t>Tóm</a:t>
          </a:r>
          <a:r>
            <a:rPr lang="en-US" baseline="0">
              <a:effectLst/>
              <a:latin typeface="Times New Roman" pitchFamily="18" charset="0"/>
              <a:cs typeface="Times New Roman" pitchFamily="18" charset="0"/>
            </a:rPr>
            <a:t> tắt:</a:t>
          </a:r>
          <a:r>
            <a:rPr lang="en-US">
              <a:effectLst/>
              <a:latin typeface="Times New Roman" pitchFamily="18" charset="0"/>
              <a:cs typeface="Times New Roman" pitchFamily="18" charset="0"/>
            </a:rPr>
            <a:t/>
          </a:r>
          <a:br>
            <a:rPr lang="en-US">
              <a:effectLst/>
              <a:latin typeface="Times New Roman" pitchFamily="18" charset="0"/>
              <a:cs typeface="Times New Roman" pitchFamily="18" charset="0"/>
            </a:rPr>
          </a:br>
          <a:r>
            <a:rPr lang="en-US">
              <a:effectLst/>
              <a:latin typeface="Times New Roman" pitchFamily="18" charset="0"/>
              <a:cs typeface="Times New Roman" pitchFamily="18" charset="0"/>
            </a:rPr>
            <a:t/>
          </a:r>
          <a:br>
            <a:rPr lang="en-US">
              <a:effectLst/>
              <a:latin typeface="Times New Roman" pitchFamily="18" charset="0"/>
              <a:cs typeface="Times New Roman" pitchFamily="18" charset="0"/>
            </a:rPr>
          </a:br>
          <a:r>
            <a:rPr lang="vi-VN">
              <a:effectLst/>
              <a:latin typeface="Times New Roman" pitchFamily="18" charset="0"/>
              <a:cs typeface="Times New Roman" pitchFamily="18" charset="0"/>
            </a:rPr>
            <a:t>Lớp </a:t>
          </a:r>
          <a:r>
            <a:rPr lang="vi-VN">
              <a:effectLst/>
              <a:latin typeface="Times New Roman" pitchFamily="18" charset="0"/>
              <a:cs typeface="Times New Roman" pitchFamily="18" charset="0"/>
              <a:hlinkClick xmlns:r="http://schemas.openxmlformats.org/officeDocument/2006/relationships" r:id=""/>
            </a:rPr>
            <a:t>3Ps - Kỹ thuật triển khai và xây dựng hệ thống lương</a:t>
          </a:r>
          <a:r>
            <a:rPr lang="vi-VN">
              <a:effectLst/>
              <a:latin typeface="Times New Roman" pitchFamily="18" charset="0"/>
              <a:cs typeface="Times New Roman" pitchFamily="18" charset="0"/>
            </a:rPr>
            <a:t> được mình phát triển theo mô hình chọn 1 học viên đóng vai CEO rồi sau đó sẽ thực hành theo sự dẫn dắt của HLV. Tức là HLV sẽ đặt câu hỏi và CEO trả lời. Cứ vậy sẽ ra được sản phẩm QTNS của thượng tầng. Các sản phẩm bao gồm:</a:t>
          </a:r>
        </a:p>
        <a:p>
          <a:r>
            <a:rPr lang="vi-VN">
              <a:effectLst/>
              <a:latin typeface="Times New Roman" pitchFamily="18" charset="0"/>
              <a:cs typeface="Times New Roman" pitchFamily="18" charset="0"/>
            </a:rPr>
            <a:t>- Bản đồ chiến lược</a:t>
          </a:r>
        </a:p>
        <a:p>
          <a:r>
            <a:rPr lang="vi-VN">
              <a:effectLst/>
              <a:latin typeface="Times New Roman" pitchFamily="18" charset="0"/>
              <a:cs typeface="Times New Roman" pitchFamily="18" charset="0"/>
            </a:rPr>
            <a:t>- Sơ đồ tổ chức</a:t>
          </a:r>
        </a:p>
        <a:p>
          <a:r>
            <a:rPr lang="vi-VN">
              <a:effectLst/>
              <a:latin typeface="Times New Roman" pitchFamily="18" charset="0"/>
              <a:cs typeface="Times New Roman" pitchFamily="18" charset="0"/>
            </a:rPr>
            <a:t>- Ma trận phân quyền</a:t>
          </a:r>
        </a:p>
        <a:p>
          <a:r>
            <a:rPr lang="vi-VN">
              <a:effectLst/>
              <a:latin typeface="Times New Roman" pitchFamily="18" charset="0"/>
              <a:cs typeface="Times New Roman" pitchFamily="18" charset="0"/>
            </a:rPr>
            <a:t>- BSC (Bộ chỉ tiêu thực thi chiến lược)</a:t>
          </a:r>
        </a:p>
        <a:p>
          <a:r>
            <a:rPr lang="vi-VN">
              <a:effectLst/>
              <a:latin typeface="Times New Roman" pitchFamily="18" charset="0"/>
              <a:cs typeface="Times New Roman" pitchFamily="18" charset="0"/>
            </a:rPr>
            <a:t>- Khung năng lực thực thi chiến lược</a:t>
          </a:r>
        </a:p>
        <a:p>
          <a:r>
            <a:rPr lang="vi-VN">
              <a:effectLst/>
              <a:latin typeface="Times New Roman" pitchFamily="18" charset="0"/>
              <a:cs typeface="Times New Roman" pitchFamily="18" charset="0"/>
            </a:rPr>
            <a:t>- Bản hoạch định lộ trình phát triển (bậc lương, năng lực, kpi, quản lý)</a:t>
          </a:r>
        </a:p>
        <a:p>
          <a:r>
            <a:rPr lang="vi-VN">
              <a:effectLst/>
              <a:latin typeface="Times New Roman" pitchFamily="18" charset="0"/>
              <a:cs typeface="Times New Roman" pitchFamily="18" charset="0"/>
            </a:rPr>
            <a:t>- Thang lương P1 + P2</a:t>
          </a:r>
        </a:p>
        <a:p>
          <a:r>
            <a:rPr lang="vi-VN">
              <a:effectLst/>
              <a:latin typeface="Times New Roman" pitchFamily="18" charset="0"/>
              <a:cs typeface="Times New Roman" pitchFamily="18" charset="0"/>
            </a:rPr>
            <a:t>- Chính sách lương, đánh giá, đào tạo.</a:t>
          </a:r>
          <a:r>
            <a:rPr lang="en-US">
              <a:effectLst/>
              <a:latin typeface="Times New Roman" pitchFamily="18" charset="0"/>
              <a:cs typeface="Times New Roman" pitchFamily="18" charset="0"/>
            </a:rPr>
            <a:t/>
          </a:r>
          <a:br>
            <a:rPr lang="en-US">
              <a:effectLst/>
              <a:latin typeface="Times New Roman" pitchFamily="18" charset="0"/>
              <a:cs typeface="Times New Roman" pitchFamily="18" charset="0"/>
            </a:rPr>
          </a:br>
          <a:endParaRPr lang="vi-VN">
            <a:effectLst/>
            <a:latin typeface="Times New Roman" pitchFamily="18" charset="0"/>
            <a:cs typeface="Times New Roman" pitchFamily="18" charset="0"/>
          </a:endParaRPr>
        </a:p>
        <a:p>
          <a:r>
            <a:rPr lang="vi-VN">
              <a:effectLst/>
              <a:latin typeface="Times New Roman" pitchFamily="18" charset="0"/>
              <a:cs typeface="Times New Roman" pitchFamily="18" charset="0"/>
            </a:rPr>
            <a:t>Sau đó, khi đi xuống hạ tầng, lớp sẽ lấy 1 phòng ban làm ví dụ và tuyển 1 học viên khác làm quản lý. Rồi cũng như trên, học viên sẽ trả lời câu hỏi của HLV để ra các sản phẩm của phòng. Các sản phẩm cũng tương tự như trên nhưng ở cấp phòng, cụ thể:</a:t>
          </a:r>
        </a:p>
        <a:p>
          <a:r>
            <a:rPr lang="vi-VN">
              <a:effectLst/>
              <a:latin typeface="Times New Roman" pitchFamily="18" charset="0"/>
              <a:cs typeface="Times New Roman" pitchFamily="18" charset="0"/>
            </a:rPr>
            <a:t>- Sơ đồ tổ chức phòng</a:t>
          </a:r>
        </a:p>
        <a:p>
          <a:r>
            <a:rPr lang="vi-VN">
              <a:effectLst/>
              <a:latin typeface="Times New Roman" pitchFamily="18" charset="0"/>
              <a:cs typeface="Times New Roman" pitchFamily="18" charset="0"/>
            </a:rPr>
            <a:t>- Mô tả công việc</a:t>
          </a:r>
        </a:p>
        <a:p>
          <a:r>
            <a:rPr lang="vi-VN">
              <a:effectLst/>
              <a:latin typeface="Times New Roman" pitchFamily="18" charset="0"/>
              <a:cs typeface="Times New Roman" pitchFamily="18" charset="0"/>
            </a:rPr>
            <a:t>- Kpi vị trí</a:t>
          </a:r>
        </a:p>
        <a:p>
          <a:r>
            <a:rPr lang="vi-VN">
              <a:effectLst/>
              <a:latin typeface="Times New Roman" pitchFamily="18" charset="0"/>
              <a:cs typeface="Times New Roman" pitchFamily="18" charset="0"/>
            </a:rPr>
            <a:t>- Khung năng lực vị trí</a:t>
          </a:r>
        </a:p>
        <a:p>
          <a:r>
            <a:rPr lang="vi-VN">
              <a:effectLst/>
              <a:latin typeface="Times New Roman" pitchFamily="18" charset="0"/>
              <a:cs typeface="Times New Roman" pitchFamily="18" charset="0"/>
            </a:rPr>
            <a:t>- Chính sách lương 3P cho phòng</a:t>
          </a:r>
        </a:p>
        <a:p>
          <a:r>
            <a:rPr lang="vi-VN">
              <a:effectLst/>
              <a:latin typeface="Times New Roman" pitchFamily="18" charset="0"/>
              <a:cs typeface="Times New Roman" pitchFamily="18" charset="0"/>
            </a:rPr>
            <a:t>Ai mà chịu khó thực hành, bao ra sản phẩm như trên. Lớp đc thiết kế tuần 2 buổi để học viên có thể về thực hành ở công ty rồi sau đó đến lớp trao đổi.</a:t>
          </a:r>
        </a:p>
        <a:p>
          <a:endParaRPr lang="vi-VN" sz="1100">
            <a:latin typeface="Times New Roman" pitchFamily="18" charset="0"/>
            <a:cs typeface="Times New Roman"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974148</xdr:colOff>
      <xdr:row>8</xdr:row>
      <xdr:rowOff>0</xdr:rowOff>
    </xdr:from>
    <xdr:to>
      <xdr:col>7</xdr:col>
      <xdr:colOff>974148</xdr:colOff>
      <xdr:row>8</xdr:row>
      <xdr:rowOff>119063</xdr:rowOff>
    </xdr:to>
    <xdr:cxnSp macro="">
      <xdr:nvCxnSpPr>
        <xdr:cNvPr id="2" name="Straight Arrow Connector 1"/>
        <xdr:cNvCxnSpPr/>
      </xdr:nvCxnSpPr>
      <xdr:spPr>
        <a:xfrm>
          <a:off x="6536748" y="2066925"/>
          <a:ext cx="0" cy="1190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1482869</xdr:colOff>
      <xdr:row>7</xdr:row>
      <xdr:rowOff>281421</xdr:rowOff>
    </xdr:from>
    <xdr:to>
      <xdr:col>0</xdr:col>
      <xdr:colOff>1482869</xdr:colOff>
      <xdr:row>7</xdr:row>
      <xdr:rowOff>281421</xdr:rowOff>
    </xdr:to>
    <xdr:cxnSp macro="">
      <xdr:nvCxnSpPr>
        <xdr:cNvPr id="3" name="Straight Arrow Connector 2"/>
        <xdr:cNvCxnSpPr/>
      </xdr:nvCxnSpPr>
      <xdr:spPr>
        <a:xfrm>
          <a:off x="1482869" y="1805421"/>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1104035</xdr:colOff>
      <xdr:row>6</xdr:row>
      <xdr:rowOff>43296</xdr:rowOff>
    </xdr:from>
    <xdr:to>
      <xdr:col>7</xdr:col>
      <xdr:colOff>1104035</xdr:colOff>
      <xdr:row>7</xdr:row>
      <xdr:rowOff>0</xdr:rowOff>
    </xdr:to>
    <xdr:cxnSp macro="">
      <xdr:nvCxnSpPr>
        <xdr:cNvPr id="4" name="Straight Arrow Connector 3"/>
        <xdr:cNvCxnSpPr/>
      </xdr:nvCxnSpPr>
      <xdr:spPr>
        <a:xfrm>
          <a:off x="6666635" y="1386321"/>
          <a:ext cx="0" cy="13767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795336</xdr:colOff>
      <xdr:row>8</xdr:row>
      <xdr:rowOff>4763</xdr:rowOff>
    </xdr:from>
    <xdr:to>
      <xdr:col>9</xdr:col>
      <xdr:colOff>795336</xdr:colOff>
      <xdr:row>11</xdr:row>
      <xdr:rowOff>10824</xdr:rowOff>
    </xdr:to>
    <xdr:cxnSp macro="">
      <xdr:nvCxnSpPr>
        <xdr:cNvPr id="5" name="Straight Arrow Connector 4"/>
        <xdr:cNvCxnSpPr/>
      </xdr:nvCxnSpPr>
      <xdr:spPr>
        <a:xfrm>
          <a:off x="8939211" y="2071688"/>
          <a:ext cx="0" cy="72996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757670</xdr:colOff>
      <xdr:row>8</xdr:row>
      <xdr:rowOff>86591</xdr:rowOff>
    </xdr:from>
    <xdr:to>
      <xdr:col>5</xdr:col>
      <xdr:colOff>757670</xdr:colOff>
      <xdr:row>10</xdr:row>
      <xdr:rowOff>108238</xdr:rowOff>
    </xdr:to>
    <xdr:cxnSp macro="">
      <xdr:nvCxnSpPr>
        <xdr:cNvPr id="6" name="Straight Arrow Connector 5"/>
        <xdr:cNvCxnSpPr/>
      </xdr:nvCxnSpPr>
      <xdr:spPr>
        <a:xfrm>
          <a:off x="4596245" y="2153516"/>
          <a:ext cx="0" cy="5645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757670</xdr:colOff>
      <xdr:row>12</xdr:row>
      <xdr:rowOff>32471</xdr:rowOff>
    </xdr:from>
    <xdr:to>
      <xdr:col>5</xdr:col>
      <xdr:colOff>757670</xdr:colOff>
      <xdr:row>14</xdr:row>
      <xdr:rowOff>140710</xdr:rowOff>
    </xdr:to>
    <xdr:cxnSp macro="">
      <xdr:nvCxnSpPr>
        <xdr:cNvPr id="7" name="Straight Arrow Connector 6"/>
        <xdr:cNvCxnSpPr/>
      </xdr:nvCxnSpPr>
      <xdr:spPr>
        <a:xfrm>
          <a:off x="4596245" y="3185246"/>
          <a:ext cx="0" cy="83213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736022</xdr:colOff>
      <xdr:row>16</xdr:row>
      <xdr:rowOff>32471</xdr:rowOff>
    </xdr:from>
    <xdr:to>
      <xdr:col>5</xdr:col>
      <xdr:colOff>736022</xdr:colOff>
      <xdr:row>16</xdr:row>
      <xdr:rowOff>140710</xdr:rowOff>
    </xdr:to>
    <xdr:cxnSp macro="">
      <xdr:nvCxnSpPr>
        <xdr:cNvPr id="8" name="Straight Arrow Connector 7"/>
        <xdr:cNvCxnSpPr/>
      </xdr:nvCxnSpPr>
      <xdr:spPr>
        <a:xfrm>
          <a:off x="4574597" y="4452071"/>
          <a:ext cx="0" cy="10823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746846</xdr:colOff>
      <xdr:row>18</xdr:row>
      <xdr:rowOff>21647</xdr:rowOff>
    </xdr:from>
    <xdr:to>
      <xdr:col>5</xdr:col>
      <xdr:colOff>746846</xdr:colOff>
      <xdr:row>19</xdr:row>
      <xdr:rowOff>0</xdr:rowOff>
    </xdr:to>
    <xdr:cxnSp macro="">
      <xdr:nvCxnSpPr>
        <xdr:cNvPr id="9" name="Straight Arrow Connector 8"/>
        <xdr:cNvCxnSpPr/>
      </xdr:nvCxnSpPr>
      <xdr:spPr>
        <a:xfrm>
          <a:off x="4585421" y="5165147"/>
          <a:ext cx="0" cy="15932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1028267</xdr:colOff>
      <xdr:row>10</xdr:row>
      <xdr:rowOff>43295</xdr:rowOff>
    </xdr:from>
    <xdr:to>
      <xdr:col>7</xdr:col>
      <xdr:colOff>1028267</xdr:colOff>
      <xdr:row>11</xdr:row>
      <xdr:rowOff>21648</xdr:rowOff>
    </xdr:to>
    <xdr:cxnSp macro="">
      <xdr:nvCxnSpPr>
        <xdr:cNvPr id="10" name="Straight Arrow Connector 9"/>
        <xdr:cNvCxnSpPr/>
      </xdr:nvCxnSpPr>
      <xdr:spPr>
        <a:xfrm>
          <a:off x="6590867" y="2653145"/>
          <a:ext cx="0" cy="15932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1071562</xdr:colOff>
      <xdr:row>12</xdr:row>
      <xdr:rowOff>43295</xdr:rowOff>
    </xdr:from>
    <xdr:to>
      <xdr:col>7</xdr:col>
      <xdr:colOff>1071562</xdr:colOff>
      <xdr:row>13</xdr:row>
      <xdr:rowOff>21648</xdr:rowOff>
    </xdr:to>
    <xdr:cxnSp macro="">
      <xdr:nvCxnSpPr>
        <xdr:cNvPr id="11" name="Straight Arrow Connector 10"/>
        <xdr:cNvCxnSpPr/>
      </xdr:nvCxnSpPr>
      <xdr:spPr>
        <a:xfrm>
          <a:off x="6634162" y="3196070"/>
          <a:ext cx="0" cy="15932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1060739</xdr:colOff>
      <xdr:row>14</xdr:row>
      <xdr:rowOff>32471</xdr:rowOff>
    </xdr:from>
    <xdr:to>
      <xdr:col>7</xdr:col>
      <xdr:colOff>1060739</xdr:colOff>
      <xdr:row>14</xdr:row>
      <xdr:rowOff>140710</xdr:rowOff>
    </xdr:to>
    <xdr:cxnSp macro="">
      <xdr:nvCxnSpPr>
        <xdr:cNvPr id="12" name="Straight Arrow Connector 11"/>
        <xdr:cNvCxnSpPr/>
      </xdr:nvCxnSpPr>
      <xdr:spPr>
        <a:xfrm>
          <a:off x="6623339" y="3909146"/>
          <a:ext cx="0" cy="10823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1039091</xdr:colOff>
      <xdr:row>16</xdr:row>
      <xdr:rowOff>43295</xdr:rowOff>
    </xdr:from>
    <xdr:to>
      <xdr:col>7</xdr:col>
      <xdr:colOff>1039091</xdr:colOff>
      <xdr:row>16</xdr:row>
      <xdr:rowOff>151534</xdr:rowOff>
    </xdr:to>
    <xdr:cxnSp macro="">
      <xdr:nvCxnSpPr>
        <xdr:cNvPr id="13" name="Straight Arrow Connector 12"/>
        <xdr:cNvCxnSpPr/>
      </xdr:nvCxnSpPr>
      <xdr:spPr>
        <a:xfrm>
          <a:off x="6601691" y="4462895"/>
          <a:ext cx="0" cy="10823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1039091</xdr:colOff>
      <xdr:row>18</xdr:row>
      <xdr:rowOff>43295</xdr:rowOff>
    </xdr:from>
    <xdr:to>
      <xdr:col>7</xdr:col>
      <xdr:colOff>1039091</xdr:colOff>
      <xdr:row>19</xdr:row>
      <xdr:rowOff>0</xdr:rowOff>
    </xdr:to>
    <xdr:cxnSp macro="">
      <xdr:nvCxnSpPr>
        <xdr:cNvPr id="14" name="Straight Arrow Connector 13"/>
        <xdr:cNvCxnSpPr/>
      </xdr:nvCxnSpPr>
      <xdr:spPr>
        <a:xfrm>
          <a:off x="6601691" y="5186795"/>
          <a:ext cx="0" cy="1376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714375</xdr:colOff>
      <xdr:row>12</xdr:row>
      <xdr:rowOff>32471</xdr:rowOff>
    </xdr:from>
    <xdr:to>
      <xdr:col>9</xdr:col>
      <xdr:colOff>714375</xdr:colOff>
      <xdr:row>15</xdr:row>
      <xdr:rowOff>0</xdr:rowOff>
    </xdr:to>
    <xdr:cxnSp macro="">
      <xdr:nvCxnSpPr>
        <xdr:cNvPr id="15" name="Straight Arrow Connector 14"/>
        <xdr:cNvCxnSpPr/>
      </xdr:nvCxnSpPr>
      <xdr:spPr>
        <a:xfrm>
          <a:off x="8858250" y="3185246"/>
          <a:ext cx="0" cy="87240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714375</xdr:colOff>
      <xdr:row>15</xdr:row>
      <xdr:rowOff>346364</xdr:rowOff>
    </xdr:from>
    <xdr:to>
      <xdr:col>9</xdr:col>
      <xdr:colOff>714375</xdr:colOff>
      <xdr:row>17</xdr:row>
      <xdr:rowOff>10823</xdr:rowOff>
    </xdr:to>
    <xdr:cxnSp macro="">
      <xdr:nvCxnSpPr>
        <xdr:cNvPr id="16" name="Straight Arrow Connector 15"/>
        <xdr:cNvCxnSpPr/>
      </xdr:nvCxnSpPr>
      <xdr:spPr>
        <a:xfrm>
          <a:off x="8858250" y="4404014"/>
          <a:ext cx="0" cy="20738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703551</xdr:colOff>
      <xdr:row>18</xdr:row>
      <xdr:rowOff>21647</xdr:rowOff>
    </xdr:from>
    <xdr:to>
      <xdr:col>9</xdr:col>
      <xdr:colOff>703551</xdr:colOff>
      <xdr:row>19</xdr:row>
      <xdr:rowOff>21648</xdr:rowOff>
    </xdr:to>
    <xdr:cxnSp macro="">
      <xdr:nvCxnSpPr>
        <xdr:cNvPr id="17" name="Straight Arrow Connector 16"/>
        <xdr:cNvCxnSpPr/>
      </xdr:nvCxnSpPr>
      <xdr:spPr>
        <a:xfrm>
          <a:off x="8847426" y="5165147"/>
          <a:ext cx="0" cy="1809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1006619</xdr:colOff>
      <xdr:row>8</xdr:row>
      <xdr:rowOff>54120</xdr:rowOff>
    </xdr:from>
    <xdr:to>
      <xdr:col>11</xdr:col>
      <xdr:colOff>1006619</xdr:colOff>
      <xdr:row>14</xdr:row>
      <xdr:rowOff>162358</xdr:rowOff>
    </xdr:to>
    <xdr:cxnSp macro="">
      <xdr:nvCxnSpPr>
        <xdr:cNvPr id="18" name="Straight Arrow Connector 17"/>
        <xdr:cNvCxnSpPr/>
      </xdr:nvCxnSpPr>
      <xdr:spPr>
        <a:xfrm>
          <a:off x="10941194" y="2121045"/>
          <a:ext cx="0" cy="19179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1006619</xdr:colOff>
      <xdr:row>15</xdr:row>
      <xdr:rowOff>346364</xdr:rowOff>
    </xdr:from>
    <xdr:to>
      <xdr:col>11</xdr:col>
      <xdr:colOff>1006619</xdr:colOff>
      <xdr:row>17</xdr:row>
      <xdr:rowOff>10823</xdr:rowOff>
    </xdr:to>
    <xdr:cxnSp macro="">
      <xdr:nvCxnSpPr>
        <xdr:cNvPr id="19" name="Straight Arrow Connector 18"/>
        <xdr:cNvCxnSpPr/>
      </xdr:nvCxnSpPr>
      <xdr:spPr>
        <a:xfrm>
          <a:off x="10941194" y="4404014"/>
          <a:ext cx="0" cy="20738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995795</xdr:colOff>
      <xdr:row>18</xdr:row>
      <xdr:rowOff>43295</xdr:rowOff>
    </xdr:from>
    <xdr:to>
      <xdr:col>11</xdr:col>
      <xdr:colOff>995795</xdr:colOff>
      <xdr:row>19</xdr:row>
      <xdr:rowOff>21648</xdr:rowOff>
    </xdr:to>
    <xdr:cxnSp macro="">
      <xdr:nvCxnSpPr>
        <xdr:cNvPr id="20" name="Straight Arrow Connector 19"/>
        <xdr:cNvCxnSpPr/>
      </xdr:nvCxnSpPr>
      <xdr:spPr>
        <a:xfrm>
          <a:off x="10930370" y="5186795"/>
          <a:ext cx="0" cy="15932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638608</xdr:colOff>
      <xdr:row>8</xdr:row>
      <xdr:rowOff>86591</xdr:rowOff>
    </xdr:from>
    <xdr:to>
      <xdr:col>2</xdr:col>
      <xdr:colOff>638608</xdr:colOff>
      <xdr:row>20</xdr:row>
      <xdr:rowOff>129886</xdr:rowOff>
    </xdr:to>
    <xdr:cxnSp macro="">
      <xdr:nvCxnSpPr>
        <xdr:cNvPr id="21" name="Straight Arrow Connector 20"/>
        <xdr:cNvCxnSpPr/>
      </xdr:nvCxnSpPr>
      <xdr:spPr>
        <a:xfrm>
          <a:off x="2676958" y="2153516"/>
          <a:ext cx="0" cy="36627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844261</xdr:colOff>
      <xdr:row>8</xdr:row>
      <xdr:rowOff>10824</xdr:rowOff>
    </xdr:from>
    <xdr:to>
      <xdr:col>0</xdr:col>
      <xdr:colOff>844261</xdr:colOff>
      <xdr:row>10</xdr:row>
      <xdr:rowOff>151534</xdr:rowOff>
    </xdr:to>
    <xdr:cxnSp macro="">
      <xdr:nvCxnSpPr>
        <xdr:cNvPr id="22" name="Straight Arrow Connector 21"/>
        <xdr:cNvCxnSpPr/>
      </xdr:nvCxnSpPr>
      <xdr:spPr>
        <a:xfrm>
          <a:off x="844261" y="2077749"/>
          <a:ext cx="0" cy="68363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800966</xdr:colOff>
      <xdr:row>12</xdr:row>
      <xdr:rowOff>43295</xdr:rowOff>
    </xdr:from>
    <xdr:to>
      <xdr:col>0</xdr:col>
      <xdr:colOff>800966</xdr:colOff>
      <xdr:row>12</xdr:row>
      <xdr:rowOff>173182</xdr:rowOff>
    </xdr:to>
    <xdr:cxnSp macro="">
      <xdr:nvCxnSpPr>
        <xdr:cNvPr id="23" name="Straight Arrow Connector 22"/>
        <xdr:cNvCxnSpPr/>
      </xdr:nvCxnSpPr>
      <xdr:spPr>
        <a:xfrm>
          <a:off x="800966" y="3196070"/>
          <a:ext cx="0" cy="1298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811790</xdr:colOff>
      <xdr:row>14</xdr:row>
      <xdr:rowOff>10824</xdr:rowOff>
    </xdr:from>
    <xdr:to>
      <xdr:col>0</xdr:col>
      <xdr:colOff>811790</xdr:colOff>
      <xdr:row>15</xdr:row>
      <xdr:rowOff>32472</xdr:rowOff>
    </xdr:to>
    <xdr:cxnSp macro="">
      <xdr:nvCxnSpPr>
        <xdr:cNvPr id="24" name="Straight Arrow Connector 23"/>
        <xdr:cNvCxnSpPr/>
      </xdr:nvCxnSpPr>
      <xdr:spPr>
        <a:xfrm>
          <a:off x="811790" y="3887499"/>
          <a:ext cx="0" cy="2026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811790</xdr:colOff>
      <xdr:row>16</xdr:row>
      <xdr:rowOff>21648</xdr:rowOff>
    </xdr:from>
    <xdr:to>
      <xdr:col>0</xdr:col>
      <xdr:colOff>811790</xdr:colOff>
      <xdr:row>17</xdr:row>
      <xdr:rowOff>10823</xdr:rowOff>
    </xdr:to>
    <xdr:cxnSp macro="">
      <xdr:nvCxnSpPr>
        <xdr:cNvPr id="25" name="Straight Arrow Connector 24"/>
        <xdr:cNvCxnSpPr/>
      </xdr:nvCxnSpPr>
      <xdr:spPr>
        <a:xfrm>
          <a:off x="811790" y="4441248"/>
          <a:ext cx="0" cy="1701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779318</xdr:colOff>
      <xdr:row>18</xdr:row>
      <xdr:rowOff>21647</xdr:rowOff>
    </xdr:from>
    <xdr:to>
      <xdr:col>0</xdr:col>
      <xdr:colOff>779318</xdr:colOff>
      <xdr:row>20</xdr:row>
      <xdr:rowOff>162358</xdr:rowOff>
    </xdr:to>
    <xdr:cxnSp macro="">
      <xdr:nvCxnSpPr>
        <xdr:cNvPr id="26" name="Straight Arrow Connector 25"/>
        <xdr:cNvCxnSpPr/>
      </xdr:nvCxnSpPr>
      <xdr:spPr>
        <a:xfrm>
          <a:off x="779318" y="5165147"/>
          <a:ext cx="0" cy="6836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995795</xdr:colOff>
      <xdr:row>8</xdr:row>
      <xdr:rowOff>86591</xdr:rowOff>
    </xdr:from>
    <xdr:to>
      <xdr:col>13</xdr:col>
      <xdr:colOff>995795</xdr:colOff>
      <xdr:row>9</xdr:row>
      <xdr:rowOff>21648</xdr:rowOff>
    </xdr:to>
    <xdr:cxnSp macro="">
      <xdr:nvCxnSpPr>
        <xdr:cNvPr id="27" name="Straight Arrow Connector 26"/>
        <xdr:cNvCxnSpPr/>
      </xdr:nvCxnSpPr>
      <xdr:spPr>
        <a:xfrm>
          <a:off x="13397345" y="2153516"/>
          <a:ext cx="0" cy="1160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21648</xdr:colOff>
      <xdr:row>5</xdr:row>
      <xdr:rowOff>97421</xdr:rowOff>
    </xdr:from>
    <xdr:to>
      <xdr:col>9</xdr:col>
      <xdr:colOff>519546</xdr:colOff>
      <xdr:row>7</xdr:row>
      <xdr:rowOff>32472</xdr:rowOff>
    </xdr:to>
    <xdr:cxnSp macro="">
      <xdr:nvCxnSpPr>
        <xdr:cNvPr id="28" name="Straight Arrow Connector 27"/>
        <xdr:cNvCxnSpPr/>
      </xdr:nvCxnSpPr>
      <xdr:spPr>
        <a:xfrm>
          <a:off x="7917873" y="1259471"/>
          <a:ext cx="745548" cy="2970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32472</xdr:colOff>
      <xdr:row>5</xdr:row>
      <xdr:rowOff>108245</xdr:rowOff>
    </xdr:from>
    <xdr:to>
      <xdr:col>11</xdr:col>
      <xdr:colOff>725199</xdr:colOff>
      <xdr:row>7</xdr:row>
      <xdr:rowOff>32472</xdr:rowOff>
    </xdr:to>
    <xdr:cxnSp macro="">
      <xdr:nvCxnSpPr>
        <xdr:cNvPr id="29" name="Straight Arrow Connector 28"/>
        <xdr:cNvCxnSpPr/>
      </xdr:nvCxnSpPr>
      <xdr:spPr>
        <a:xfrm>
          <a:off x="7928697" y="1270295"/>
          <a:ext cx="2731077" cy="28617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43296</xdr:colOff>
      <xdr:row>5</xdr:row>
      <xdr:rowOff>32478</xdr:rowOff>
    </xdr:from>
    <xdr:to>
      <xdr:col>13</xdr:col>
      <xdr:colOff>660255</xdr:colOff>
      <xdr:row>7</xdr:row>
      <xdr:rowOff>54125</xdr:rowOff>
    </xdr:to>
    <xdr:cxnSp macro="">
      <xdr:nvCxnSpPr>
        <xdr:cNvPr id="30" name="Straight Arrow Connector 29"/>
        <xdr:cNvCxnSpPr/>
      </xdr:nvCxnSpPr>
      <xdr:spPr>
        <a:xfrm>
          <a:off x="7939521" y="1194528"/>
          <a:ext cx="5122284" cy="38359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119063</xdr:colOff>
      <xdr:row>5</xdr:row>
      <xdr:rowOff>10830</xdr:rowOff>
    </xdr:from>
    <xdr:to>
      <xdr:col>15</xdr:col>
      <xdr:colOff>400483</xdr:colOff>
      <xdr:row>7</xdr:row>
      <xdr:rowOff>43301</xdr:rowOff>
    </xdr:to>
    <xdr:cxnSp macro="">
      <xdr:nvCxnSpPr>
        <xdr:cNvPr id="31" name="Straight Arrow Connector 30"/>
        <xdr:cNvCxnSpPr/>
      </xdr:nvCxnSpPr>
      <xdr:spPr>
        <a:xfrm>
          <a:off x="8015288" y="1172880"/>
          <a:ext cx="7320395" cy="39442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995795</xdr:colOff>
      <xdr:row>5</xdr:row>
      <xdr:rowOff>86596</xdr:rowOff>
    </xdr:from>
    <xdr:to>
      <xdr:col>7</xdr:col>
      <xdr:colOff>0</xdr:colOff>
      <xdr:row>7</xdr:row>
      <xdr:rowOff>5</xdr:rowOff>
    </xdr:to>
    <xdr:cxnSp macro="">
      <xdr:nvCxnSpPr>
        <xdr:cNvPr id="32" name="Straight Arrow Connector 31"/>
        <xdr:cNvCxnSpPr/>
      </xdr:nvCxnSpPr>
      <xdr:spPr>
        <a:xfrm flipH="1">
          <a:off x="4834370" y="1248646"/>
          <a:ext cx="728230" cy="27535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324715</xdr:colOff>
      <xdr:row>5</xdr:row>
      <xdr:rowOff>64949</xdr:rowOff>
    </xdr:from>
    <xdr:to>
      <xdr:col>6</xdr:col>
      <xdr:colOff>216477</xdr:colOff>
      <xdr:row>7</xdr:row>
      <xdr:rowOff>10829</xdr:rowOff>
    </xdr:to>
    <xdr:cxnSp macro="">
      <xdr:nvCxnSpPr>
        <xdr:cNvPr id="33" name="Straight Arrow Connector 32"/>
        <xdr:cNvCxnSpPr/>
      </xdr:nvCxnSpPr>
      <xdr:spPr>
        <a:xfrm flipH="1">
          <a:off x="3058390" y="1226999"/>
          <a:ext cx="2492087" cy="3078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865909</xdr:colOff>
      <xdr:row>5</xdr:row>
      <xdr:rowOff>5</xdr:rowOff>
    </xdr:from>
    <xdr:to>
      <xdr:col>6</xdr:col>
      <xdr:colOff>151534</xdr:colOff>
      <xdr:row>7</xdr:row>
      <xdr:rowOff>5</xdr:rowOff>
    </xdr:to>
    <xdr:cxnSp macro="">
      <xdr:nvCxnSpPr>
        <xdr:cNvPr id="34" name="Straight Arrow Connector 33"/>
        <xdr:cNvCxnSpPr/>
      </xdr:nvCxnSpPr>
      <xdr:spPr>
        <a:xfrm flipH="1">
          <a:off x="865909" y="1162055"/>
          <a:ext cx="4619625" cy="3619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660255</xdr:colOff>
      <xdr:row>20</xdr:row>
      <xdr:rowOff>32472</xdr:rowOff>
    </xdr:from>
    <xdr:to>
      <xdr:col>5</xdr:col>
      <xdr:colOff>660255</xdr:colOff>
      <xdr:row>20</xdr:row>
      <xdr:rowOff>140711</xdr:rowOff>
    </xdr:to>
    <xdr:cxnSp macro="">
      <xdr:nvCxnSpPr>
        <xdr:cNvPr id="35" name="Straight Arrow Connector 34"/>
        <xdr:cNvCxnSpPr/>
      </xdr:nvCxnSpPr>
      <xdr:spPr>
        <a:xfrm>
          <a:off x="4498830" y="5718897"/>
          <a:ext cx="0" cy="10823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649431</xdr:colOff>
      <xdr:row>22</xdr:row>
      <xdr:rowOff>64943</xdr:rowOff>
    </xdr:from>
    <xdr:to>
      <xdr:col>5</xdr:col>
      <xdr:colOff>649431</xdr:colOff>
      <xdr:row>23</xdr:row>
      <xdr:rowOff>0</xdr:rowOff>
    </xdr:to>
    <xdr:cxnSp macro="">
      <xdr:nvCxnSpPr>
        <xdr:cNvPr id="36" name="Straight Arrow Connector 35"/>
        <xdr:cNvCxnSpPr/>
      </xdr:nvCxnSpPr>
      <xdr:spPr>
        <a:xfrm>
          <a:off x="4488006" y="6294293"/>
          <a:ext cx="0" cy="1160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616960</xdr:colOff>
      <xdr:row>24</xdr:row>
      <xdr:rowOff>32471</xdr:rowOff>
    </xdr:from>
    <xdr:to>
      <xdr:col>5</xdr:col>
      <xdr:colOff>616960</xdr:colOff>
      <xdr:row>24</xdr:row>
      <xdr:rowOff>151534</xdr:rowOff>
    </xdr:to>
    <xdr:cxnSp macro="">
      <xdr:nvCxnSpPr>
        <xdr:cNvPr id="37" name="Straight Arrow Connector 36"/>
        <xdr:cNvCxnSpPr/>
      </xdr:nvCxnSpPr>
      <xdr:spPr>
        <a:xfrm>
          <a:off x="4455535" y="6804746"/>
          <a:ext cx="0" cy="1190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671079</xdr:colOff>
      <xdr:row>26</xdr:row>
      <xdr:rowOff>43295</xdr:rowOff>
    </xdr:from>
    <xdr:to>
      <xdr:col>5</xdr:col>
      <xdr:colOff>671079</xdr:colOff>
      <xdr:row>27</xdr:row>
      <xdr:rowOff>0</xdr:rowOff>
    </xdr:to>
    <xdr:cxnSp macro="">
      <xdr:nvCxnSpPr>
        <xdr:cNvPr id="38" name="Straight Arrow Connector 37"/>
        <xdr:cNvCxnSpPr/>
      </xdr:nvCxnSpPr>
      <xdr:spPr>
        <a:xfrm>
          <a:off x="4509654" y="7358495"/>
          <a:ext cx="0" cy="1376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671079</xdr:colOff>
      <xdr:row>28</xdr:row>
      <xdr:rowOff>21648</xdr:rowOff>
    </xdr:from>
    <xdr:to>
      <xdr:col>5</xdr:col>
      <xdr:colOff>671079</xdr:colOff>
      <xdr:row>28</xdr:row>
      <xdr:rowOff>162358</xdr:rowOff>
    </xdr:to>
    <xdr:cxnSp macro="">
      <xdr:nvCxnSpPr>
        <xdr:cNvPr id="39" name="Straight Arrow Connector 38"/>
        <xdr:cNvCxnSpPr/>
      </xdr:nvCxnSpPr>
      <xdr:spPr>
        <a:xfrm>
          <a:off x="4509654" y="7879773"/>
          <a:ext cx="0" cy="14071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671079</xdr:colOff>
      <xdr:row>30</xdr:row>
      <xdr:rowOff>43295</xdr:rowOff>
    </xdr:from>
    <xdr:to>
      <xdr:col>5</xdr:col>
      <xdr:colOff>671079</xdr:colOff>
      <xdr:row>31</xdr:row>
      <xdr:rowOff>32472</xdr:rowOff>
    </xdr:to>
    <xdr:cxnSp macro="">
      <xdr:nvCxnSpPr>
        <xdr:cNvPr id="40" name="Straight Arrow Connector 39"/>
        <xdr:cNvCxnSpPr/>
      </xdr:nvCxnSpPr>
      <xdr:spPr>
        <a:xfrm>
          <a:off x="4509654" y="8263370"/>
          <a:ext cx="0" cy="1701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984971</xdr:colOff>
      <xdr:row>8</xdr:row>
      <xdr:rowOff>32471</xdr:rowOff>
    </xdr:from>
    <xdr:to>
      <xdr:col>15</xdr:col>
      <xdr:colOff>984971</xdr:colOff>
      <xdr:row>9</xdr:row>
      <xdr:rowOff>10823</xdr:rowOff>
    </xdr:to>
    <xdr:cxnSp macro="">
      <xdr:nvCxnSpPr>
        <xdr:cNvPr id="41" name="Straight Arrow Connector 40"/>
        <xdr:cNvCxnSpPr/>
      </xdr:nvCxnSpPr>
      <xdr:spPr>
        <a:xfrm>
          <a:off x="15920171" y="2099396"/>
          <a:ext cx="0" cy="15932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1006619</xdr:colOff>
      <xdr:row>10</xdr:row>
      <xdr:rowOff>32472</xdr:rowOff>
    </xdr:from>
    <xdr:to>
      <xdr:col>15</xdr:col>
      <xdr:colOff>1006619</xdr:colOff>
      <xdr:row>10</xdr:row>
      <xdr:rowOff>162358</xdr:rowOff>
    </xdr:to>
    <xdr:cxnSp macro="">
      <xdr:nvCxnSpPr>
        <xdr:cNvPr id="42" name="Straight Arrow Connector 41"/>
        <xdr:cNvCxnSpPr/>
      </xdr:nvCxnSpPr>
      <xdr:spPr>
        <a:xfrm>
          <a:off x="15941819" y="2642322"/>
          <a:ext cx="0" cy="1298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984971</xdr:colOff>
      <xdr:row>12</xdr:row>
      <xdr:rowOff>32472</xdr:rowOff>
    </xdr:from>
    <xdr:to>
      <xdr:col>15</xdr:col>
      <xdr:colOff>984971</xdr:colOff>
      <xdr:row>12</xdr:row>
      <xdr:rowOff>162358</xdr:rowOff>
    </xdr:to>
    <xdr:cxnSp macro="">
      <xdr:nvCxnSpPr>
        <xdr:cNvPr id="43" name="Straight Arrow Connector 42"/>
        <xdr:cNvCxnSpPr/>
      </xdr:nvCxnSpPr>
      <xdr:spPr>
        <a:xfrm>
          <a:off x="15920171" y="3185247"/>
          <a:ext cx="0" cy="1298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1017443</xdr:colOff>
      <xdr:row>14</xdr:row>
      <xdr:rowOff>32472</xdr:rowOff>
    </xdr:from>
    <xdr:to>
      <xdr:col>15</xdr:col>
      <xdr:colOff>1017443</xdr:colOff>
      <xdr:row>14</xdr:row>
      <xdr:rowOff>162358</xdr:rowOff>
    </xdr:to>
    <xdr:cxnSp macro="">
      <xdr:nvCxnSpPr>
        <xdr:cNvPr id="44" name="Straight Arrow Connector 43"/>
        <xdr:cNvCxnSpPr/>
      </xdr:nvCxnSpPr>
      <xdr:spPr>
        <a:xfrm>
          <a:off x="15952643" y="3909147"/>
          <a:ext cx="0" cy="1298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1017443</xdr:colOff>
      <xdr:row>10</xdr:row>
      <xdr:rowOff>0</xdr:rowOff>
    </xdr:from>
    <xdr:to>
      <xdr:col>13</xdr:col>
      <xdr:colOff>1017443</xdr:colOff>
      <xdr:row>19</xdr:row>
      <xdr:rowOff>10824</xdr:rowOff>
    </xdr:to>
    <xdr:cxnSp macro="">
      <xdr:nvCxnSpPr>
        <xdr:cNvPr id="45" name="Straight Arrow Connector 44"/>
        <xdr:cNvCxnSpPr/>
      </xdr:nvCxnSpPr>
      <xdr:spPr>
        <a:xfrm>
          <a:off x="13418993" y="2609850"/>
          <a:ext cx="0" cy="27254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1028267</xdr:colOff>
      <xdr:row>16</xdr:row>
      <xdr:rowOff>21648</xdr:rowOff>
    </xdr:from>
    <xdr:to>
      <xdr:col>15</xdr:col>
      <xdr:colOff>1028267</xdr:colOff>
      <xdr:row>16</xdr:row>
      <xdr:rowOff>119063</xdr:rowOff>
    </xdr:to>
    <xdr:cxnSp macro="">
      <xdr:nvCxnSpPr>
        <xdr:cNvPr id="46" name="Straight Arrow Connector 45"/>
        <xdr:cNvCxnSpPr/>
      </xdr:nvCxnSpPr>
      <xdr:spPr>
        <a:xfrm>
          <a:off x="15963467" y="4441248"/>
          <a:ext cx="0" cy="974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1017443</xdr:colOff>
      <xdr:row>22</xdr:row>
      <xdr:rowOff>43295</xdr:rowOff>
    </xdr:from>
    <xdr:to>
      <xdr:col>15</xdr:col>
      <xdr:colOff>1017443</xdr:colOff>
      <xdr:row>22</xdr:row>
      <xdr:rowOff>151534</xdr:rowOff>
    </xdr:to>
    <xdr:cxnSp macro="">
      <xdr:nvCxnSpPr>
        <xdr:cNvPr id="47" name="Straight Arrow Connector 46"/>
        <xdr:cNvCxnSpPr/>
      </xdr:nvCxnSpPr>
      <xdr:spPr>
        <a:xfrm>
          <a:off x="15952643" y="6272645"/>
          <a:ext cx="0" cy="10823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1028267</xdr:colOff>
      <xdr:row>20</xdr:row>
      <xdr:rowOff>43296</xdr:rowOff>
    </xdr:from>
    <xdr:to>
      <xdr:col>7</xdr:col>
      <xdr:colOff>1028267</xdr:colOff>
      <xdr:row>20</xdr:row>
      <xdr:rowOff>162358</xdr:rowOff>
    </xdr:to>
    <xdr:cxnSp macro="">
      <xdr:nvCxnSpPr>
        <xdr:cNvPr id="48" name="Straight Arrow Connector 47"/>
        <xdr:cNvCxnSpPr/>
      </xdr:nvCxnSpPr>
      <xdr:spPr>
        <a:xfrm>
          <a:off x="6590867" y="5729721"/>
          <a:ext cx="0" cy="1190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736023</xdr:colOff>
      <xdr:row>20</xdr:row>
      <xdr:rowOff>21648</xdr:rowOff>
    </xdr:from>
    <xdr:to>
      <xdr:col>9</xdr:col>
      <xdr:colOff>736023</xdr:colOff>
      <xdr:row>21</xdr:row>
      <xdr:rowOff>10824</xdr:rowOff>
    </xdr:to>
    <xdr:cxnSp macro="">
      <xdr:nvCxnSpPr>
        <xdr:cNvPr id="49" name="Straight Arrow Connector 48"/>
        <xdr:cNvCxnSpPr/>
      </xdr:nvCxnSpPr>
      <xdr:spPr>
        <a:xfrm>
          <a:off x="8879898" y="5708073"/>
          <a:ext cx="0" cy="1701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1094941</xdr:colOff>
      <xdr:row>4</xdr:row>
      <xdr:rowOff>28142</xdr:rowOff>
    </xdr:from>
    <xdr:to>
      <xdr:col>7</xdr:col>
      <xdr:colOff>1104466</xdr:colOff>
      <xdr:row>4</xdr:row>
      <xdr:rowOff>142442</xdr:rowOff>
    </xdr:to>
    <xdr:cxnSp macro="">
      <xdr:nvCxnSpPr>
        <xdr:cNvPr id="50" name="Straight Arrow Connector 49"/>
        <xdr:cNvCxnSpPr/>
      </xdr:nvCxnSpPr>
      <xdr:spPr>
        <a:xfrm flipH="1">
          <a:off x="6657541" y="1009217"/>
          <a:ext cx="9525" cy="1143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136071</xdr:colOff>
      <xdr:row>5</xdr:row>
      <xdr:rowOff>40822</xdr:rowOff>
    </xdr:from>
    <xdr:to>
      <xdr:col>17</xdr:col>
      <xdr:colOff>54429</xdr:colOff>
      <xdr:row>6</xdr:row>
      <xdr:rowOff>81643</xdr:rowOff>
    </xdr:to>
    <xdr:cxnSp macro="">
      <xdr:nvCxnSpPr>
        <xdr:cNvPr id="51" name="Straight Arrow Connector 50"/>
        <xdr:cNvCxnSpPr/>
      </xdr:nvCxnSpPr>
      <xdr:spPr>
        <a:xfrm>
          <a:off x="8032296" y="1202872"/>
          <a:ext cx="9557658" cy="22179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272143</xdr:colOff>
      <xdr:row>2</xdr:row>
      <xdr:rowOff>163286</xdr:rowOff>
    </xdr:from>
    <xdr:to>
      <xdr:col>10</xdr:col>
      <xdr:colOff>163286</xdr:colOff>
      <xdr:row>20</xdr:row>
      <xdr:rowOff>95250</xdr:rowOff>
    </xdr:to>
    <xdr:sp macro="" textlink="">
      <xdr:nvSpPr>
        <xdr:cNvPr id="52" name="Rectangle 51"/>
        <xdr:cNvSpPr/>
      </xdr:nvSpPr>
      <xdr:spPr>
        <a:xfrm>
          <a:off x="3701143" y="582386"/>
          <a:ext cx="6101443" cy="5199289"/>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vi-VN" sz="1100"/>
        </a:p>
      </xdr:txBody>
    </xdr:sp>
    <xdr:clientData/>
  </xdr:twoCellAnchor>
  <xdr:twoCellAnchor>
    <xdr:from>
      <xdr:col>9</xdr:col>
      <xdr:colOff>258535</xdr:colOff>
      <xdr:row>3</xdr:row>
      <xdr:rowOff>81643</xdr:rowOff>
    </xdr:from>
    <xdr:to>
      <xdr:col>11</xdr:col>
      <xdr:colOff>244928</xdr:colOff>
      <xdr:row>4</xdr:row>
      <xdr:rowOff>95251</xdr:rowOff>
    </xdr:to>
    <xdr:sp macro="" textlink="">
      <xdr:nvSpPr>
        <xdr:cNvPr id="53" name="TextBox 52"/>
        <xdr:cNvSpPr txBox="1"/>
      </xdr:nvSpPr>
      <xdr:spPr>
        <a:xfrm>
          <a:off x="8402410" y="681718"/>
          <a:ext cx="1777093" cy="394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Hệ</a:t>
          </a:r>
          <a:r>
            <a:rPr lang="en-US" sz="1100" baseline="0"/>
            <a:t> thống Thu nhập 3P</a:t>
          </a:r>
          <a:endParaRPr lang="vi-VN"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28575</xdr:colOff>
      <xdr:row>14</xdr:row>
      <xdr:rowOff>95250</xdr:rowOff>
    </xdr:from>
    <xdr:to>
      <xdr:col>8</xdr:col>
      <xdr:colOff>409575</xdr:colOff>
      <xdr:row>14</xdr:row>
      <xdr:rowOff>95250</xdr:rowOff>
    </xdr:to>
    <xdr:cxnSp macro="">
      <xdr:nvCxnSpPr>
        <xdr:cNvPr id="2" name="Straight Arrow Connector 1"/>
        <xdr:cNvCxnSpPr/>
      </xdr:nvCxnSpPr>
      <xdr:spPr>
        <a:xfrm>
          <a:off x="3533775" y="2676525"/>
          <a:ext cx="3810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19050</xdr:colOff>
      <xdr:row>14</xdr:row>
      <xdr:rowOff>95250</xdr:rowOff>
    </xdr:from>
    <xdr:to>
      <xdr:col>12</xdr:col>
      <xdr:colOff>400050</xdr:colOff>
      <xdr:row>14</xdr:row>
      <xdr:rowOff>95250</xdr:rowOff>
    </xdr:to>
    <xdr:cxnSp macro="">
      <xdr:nvCxnSpPr>
        <xdr:cNvPr id="3" name="Straight Arrow Connector 2"/>
        <xdr:cNvCxnSpPr/>
      </xdr:nvCxnSpPr>
      <xdr:spPr>
        <a:xfrm>
          <a:off x="5276850" y="2676525"/>
          <a:ext cx="3810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209550</xdr:colOff>
      <xdr:row>13</xdr:row>
      <xdr:rowOff>104775</xdr:rowOff>
    </xdr:from>
    <xdr:to>
      <xdr:col>15</xdr:col>
      <xdr:colOff>400050</xdr:colOff>
      <xdr:row>14</xdr:row>
      <xdr:rowOff>95250</xdr:rowOff>
    </xdr:to>
    <xdr:cxnSp macro="">
      <xdr:nvCxnSpPr>
        <xdr:cNvPr id="4" name="Straight Arrow Connector 3"/>
        <xdr:cNvCxnSpPr/>
      </xdr:nvCxnSpPr>
      <xdr:spPr>
        <a:xfrm flipV="1">
          <a:off x="7077075" y="2505075"/>
          <a:ext cx="190500" cy="1714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200025</xdr:colOff>
      <xdr:row>14</xdr:row>
      <xdr:rowOff>104775</xdr:rowOff>
    </xdr:from>
    <xdr:to>
      <xdr:col>15</xdr:col>
      <xdr:colOff>419100</xdr:colOff>
      <xdr:row>15</xdr:row>
      <xdr:rowOff>85725</xdr:rowOff>
    </xdr:to>
    <xdr:cxnSp macro="">
      <xdr:nvCxnSpPr>
        <xdr:cNvPr id="5" name="Straight Arrow Connector 4"/>
        <xdr:cNvCxnSpPr/>
      </xdr:nvCxnSpPr>
      <xdr:spPr>
        <a:xfrm>
          <a:off x="7067550" y="2686050"/>
          <a:ext cx="219075" cy="1619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47625</xdr:colOff>
      <xdr:row>13</xdr:row>
      <xdr:rowOff>95250</xdr:rowOff>
    </xdr:from>
    <xdr:to>
      <xdr:col>22</xdr:col>
      <xdr:colOff>666750</xdr:colOff>
      <xdr:row>15</xdr:row>
      <xdr:rowOff>76200</xdr:rowOff>
    </xdr:to>
    <xdr:cxnSp macro="">
      <xdr:nvCxnSpPr>
        <xdr:cNvPr id="6" name="Straight Arrow Connector 5"/>
        <xdr:cNvCxnSpPr/>
      </xdr:nvCxnSpPr>
      <xdr:spPr>
        <a:xfrm>
          <a:off x="8667750" y="2495550"/>
          <a:ext cx="1933575" cy="3429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66675</xdr:colOff>
      <xdr:row>15</xdr:row>
      <xdr:rowOff>95250</xdr:rowOff>
    </xdr:from>
    <xdr:to>
      <xdr:col>22</xdr:col>
      <xdr:colOff>590550</xdr:colOff>
      <xdr:row>15</xdr:row>
      <xdr:rowOff>161925</xdr:rowOff>
    </xdr:to>
    <xdr:cxnSp macro="">
      <xdr:nvCxnSpPr>
        <xdr:cNvPr id="7" name="Straight Arrow Connector 6"/>
        <xdr:cNvCxnSpPr/>
      </xdr:nvCxnSpPr>
      <xdr:spPr>
        <a:xfrm>
          <a:off x="8686800" y="2857500"/>
          <a:ext cx="1838325" cy="666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xdr:colOff>
      <xdr:row>14</xdr:row>
      <xdr:rowOff>85725</xdr:rowOff>
    </xdr:from>
    <xdr:to>
      <xdr:col>4</xdr:col>
      <xdr:colOff>419100</xdr:colOff>
      <xdr:row>14</xdr:row>
      <xdr:rowOff>85725</xdr:rowOff>
    </xdr:to>
    <xdr:cxnSp macro="">
      <xdr:nvCxnSpPr>
        <xdr:cNvPr id="8" name="Straight Arrow Connector 7"/>
        <xdr:cNvCxnSpPr/>
      </xdr:nvCxnSpPr>
      <xdr:spPr>
        <a:xfrm>
          <a:off x="1790700" y="2667000"/>
          <a:ext cx="3810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119062</xdr:colOff>
      <xdr:row>18</xdr:row>
      <xdr:rowOff>114300</xdr:rowOff>
    </xdr:from>
    <xdr:to>
      <xdr:col>7</xdr:col>
      <xdr:colOff>390525</xdr:colOff>
      <xdr:row>18</xdr:row>
      <xdr:rowOff>114300</xdr:rowOff>
    </xdr:to>
    <xdr:cxnSp macro="">
      <xdr:nvCxnSpPr>
        <xdr:cNvPr id="9" name="Straight Arrow Connector 8"/>
        <xdr:cNvCxnSpPr/>
      </xdr:nvCxnSpPr>
      <xdr:spPr>
        <a:xfrm>
          <a:off x="3186112" y="3419475"/>
          <a:ext cx="271463"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19050</xdr:colOff>
      <xdr:row>18</xdr:row>
      <xdr:rowOff>85725</xdr:rowOff>
    </xdr:from>
    <xdr:to>
      <xdr:col>12</xdr:col>
      <xdr:colOff>400050</xdr:colOff>
      <xdr:row>18</xdr:row>
      <xdr:rowOff>85725</xdr:rowOff>
    </xdr:to>
    <xdr:cxnSp macro="">
      <xdr:nvCxnSpPr>
        <xdr:cNvPr id="10" name="Straight Arrow Connector 9"/>
        <xdr:cNvCxnSpPr/>
      </xdr:nvCxnSpPr>
      <xdr:spPr>
        <a:xfrm>
          <a:off x="5276850" y="3390900"/>
          <a:ext cx="3810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333375</xdr:colOff>
      <xdr:row>15</xdr:row>
      <xdr:rowOff>38100</xdr:rowOff>
    </xdr:from>
    <xdr:to>
      <xdr:col>11</xdr:col>
      <xdr:colOff>123825</xdr:colOff>
      <xdr:row>15</xdr:row>
      <xdr:rowOff>152400</xdr:rowOff>
    </xdr:to>
    <xdr:cxnSp macro="">
      <xdr:nvCxnSpPr>
        <xdr:cNvPr id="11" name="Straight Arrow Connector 10"/>
        <xdr:cNvCxnSpPr/>
      </xdr:nvCxnSpPr>
      <xdr:spPr>
        <a:xfrm flipH="1" flipV="1">
          <a:off x="4714875" y="2800350"/>
          <a:ext cx="228600" cy="1143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66675</xdr:colOff>
      <xdr:row>26</xdr:row>
      <xdr:rowOff>38100</xdr:rowOff>
    </xdr:from>
    <xdr:to>
      <xdr:col>6</xdr:col>
      <xdr:colOff>85725</xdr:colOff>
      <xdr:row>27</xdr:row>
      <xdr:rowOff>57150</xdr:rowOff>
    </xdr:to>
    <xdr:cxnSp macro="">
      <xdr:nvCxnSpPr>
        <xdr:cNvPr id="12" name="Straight Arrow Connector 11"/>
        <xdr:cNvCxnSpPr/>
      </xdr:nvCxnSpPr>
      <xdr:spPr>
        <a:xfrm flipV="1">
          <a:off x="2257425" y="4791075"/>
          <a:ext cx="457200" cy="2000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133350</xdr:colOff>
      <xdr:row>25</xdr:row>
      <xdr:rowOff>104775</xdr:rowOff>
    </xdr:from>
    <xdr:to>
      <xdr:col>7</xdr:col>
      <xdr:colOff>381000</xdr:colOff>
      <xdr:row>25</xdr:row>
      <xdr:rowOff>114300</xdr:rowOff>
    </xdr:to>
    <xdr:cxnSp macro="">
      <xdr:nvCxnSpPr>
        <xdr:cNvPr id="13" name="Straight Arrow Connector 12"/>
        <xdr:cNvCxnSpPr/>
      </xdr:nvCxnSpPr>
      <xdr:spPr>
        <a:xfrm flipV="1">
          <a:off x="3200400" y="4676775"/>
          <a:ext cx="247650"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400050</xdr:colOff>
      <xdr:row>25</xdr:row>
      <xdr:rowOff>104775</xdr:rowOff>
    </xdr:from>
    <xdr:to>
      <xdr:col>14</xdr:col>
      <xdr:colOff>781050</xdr:colOff>
      <xdr:row>25</xdr:row>
      <xdr:rowOff>104775</xdr:rowOff>
    </xdr:to>
    <xdr:cxnSp macro="">
      <xdr:nvCxnSpPr>
        <xdr:cNvPr id="14" name="Straight Arrow Connector 13"/>
        <xdr:cNvCxnSpPr/>
      </xdr:nvCxnSpPr>
      <xdr:spPr>
        <a:xfrm>
          <a:off x="6534150" y="4676775"/>
          <a:ext cx="33337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28575</xdr:colOff>
      <xdr:row>18</xdr:row>
      <xdr:rowOff>95250</xdr:rowOff>
    </xdr:from>
    <xdr:to>
      <xdr:col>15</xdr:col>
      <xdr:colOff>409575</xdr:colOff>
      <xdr:row>18</xdr:row>
      <xdr:rowOff>95250</xdr:rowOff>
    </xdr:to>
    <xdr:cxnSp macro="">
      <xdr:nvCxnSpPr>
        <xdr:cNvPr id="15" name="Straight Arrow Connector 14"/>
        <xdr:cNvCxnSpPr/>
      </xdr:nvCxnSpPr>
      <xdr:spPr>
        <a:xfrm>
          <a:off x="6896100" y="3400425"/>
          <a:ext cx="3810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28575</xdr:colOff>
      <xdr:row>18</xdr:row>
      <xdr:rowOff>95250</xdr:rowOff>
    </xdr:from>
    <xdr:to>
      <xdr:col>19</xdr:col>
      <xdr:colOff>409575</xdr:colOff>
      <xdr:row>18</xdr:row>
      <xdr:rowOff>95250</xdr:rowOff>
    </xdr:to>
    <xdr:cxnSp macro="">
      <xdr:nvCxnSpPr>
        <xdr:cNvPr id="16" name="Straight Arrow Connector 15"/>
        <xdr:cNvCxnSpPr/>
      </xdr:nvCxnSpPr>
      <xdr:spPr>
        <a:xfrm>
          <a:off x="8648700" y="3400425"/>
          <a:ext cx="3810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57150</xdr:colOff>
      <xdr:row>18</xdr:row>
      <xdr:rowOff>104775</xdr:rowOff>
    </xdr:from>
    <xdr:to>
      <xdr:col>23</xdr:col>
      <xdr:colOff>0</xdr:colOff>
      <xdr:row>18</xdr:row>
      <xdr:rowOff>104775</xdr:rowOff>
    </xdr:to>
    <xdr:cxnSp macro="">
      <xdr:nvCxnSpPr>
        <xdr:cNvPr id="17" name="Straight Arrow Connector 16"/>
        <xdr:cNvCxnSpPr/>
      </xdr:nvCxnSpPr>
      <xdr:spPr>
        <a:xfrm>
          <a:off x="9991725" y="3409950"/>
          <a:ext cx="6286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25</xdr:row>
      <xdr:rowOff>104775</xdr:rowOff>
    </xdr:from>
    <xdr:to>
      <xdr:col>22</xdr:col>
      <xdr:colOff>666750</xdr:colOff>
      <xdr:row>25</xdr:row>
      <xdr:rowOff>104775</xdr:rowOff>
    </xdr:to>
    <xdr:cxnSp macro="">
      <xdr:nvCxnSpPr>
        <xdr:cNvPr id="18" name="Straight Arrow Connector 17"/>
        <xdr:cNvCxnSpPr/>
      </xdr:nvCxnSpPr>
      <xdr:spPr>
        <a:xfrm>
          <a:off x="8258175" y="4676775"/>
          <a:ext cx="23431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361950</xdr:colOff>
      <xdr:row>9</xdr:row>
      <xdr:rowOff>57150</xdr:rowOff>
    </xdr:from>
    <xdr:to>
      <xdr:col>23</xdr:col>
      <xdr:colOff>361950</xdr:colOff>
      <xdr:row>10</xdr:row>
      <xdr:rowOff>57150</xdr:rowOff>
    </xdr:to>
    <xdr:cxnSp macro="">
      <xdr:nvCxnSpPr>
        <xdr:cNvPr id="19" name="Straight Arrow Connector 18"/>
        <xdr:cNvCxnSpPr/>
      </xdr:nvCxnSpPr>
      <xdr:spPr>
        <a:xfrm flipV="1">
          <a:off x="10982325" y="1733550"/>
          <a:ext cx="0" cy="1809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85725</xdr:colOff>
      <xdr:row>15</xdr:row>
      <xdr:rowOff>9525</xdr:rowOff>
    </xdr:from>
    <xdr:to>
      <xdr:col>24</xdr:col>
      <xdr:colOff>190500</xdr:colOff>
      <xdr:row>15</xdr:row>
      <xdr:rowOff>9525</xdr:rowOff>
    </xdr:to>
    <xdr:cxnSp macro="">
      <xdr:nvCxnSpPr>
        <xdr:cNvPr id="20" name="Straight Arrow Connector 19"/>
        <xdr:cNvCxnSpPr/>
      </xdr:nvCxnSpPr>
      <xdr:spPr>
        <a:xfrm>
          <a:off x="11391900" y="2771775"/>
          <a:ext cx="10477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219075</xdr:colOff>
      <xdr:row>3</xdr:row>
      <xdr:rowOff>9525</xdr:rowOff>
    </xdr:from>
    <xdr:to>
      <xdr:col>24</xdr:col>
      <xdr:colOff>219075</xdr:colOff>
      <xdr:row>14</xdr:row>
      <xdr:rowOff>171451</xdr:rowOff>
    </xdr:to>
    <xdr:cxnSp macro="">
      <xdr:nvCxnSpPr>
        <xdr:cNvPr id="21" name="Straight Arrow Connector 20"/>
        <xdr:cNvCxnSpPr/>
      </xdr:nvCxnSpPr>
      <xdr:spPr>
        <a:xfrm flipV="1">
          <a:off x="11525250" y="571500"/>
          <a:ext cx="0" cy="21812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200025</xdr:colOff>
      <xdr:row>3</xdr:row>
      <xdr:rowOff>47625</xdr:rowOff>
    </xdr:from>
    <xdr:to>
      <xdr:col>24</xdr:col>
      <xdr:colOff>171450</xdr:colOff>
      <xdr:row>3</xdr:row>
      <xdr:rowOff>47625</xdr:rowOff>
    </xdr:to>
    <xdr:cxnSp macro="">
      <xdr:nvCxnSpPr>
        <xdr:cNvPr id="22" name="Straight Arrow Connector 21"/>
        <xdr:cNvCxnSpPr/>
      </xdr:nvCxnSpPr>
      <xdr:spPr>
        <a:xfrm flipH="1">
          <a:off x="8382000" y="609600"/>
          <a:ext cx="30956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123825</xdr:colOff>
      <xdr:row>3</xdr:row>
      <xdr:rowOff>76200</xdr:rowOff>
    </xdr:from>
    <xdr:to>
      <xdr:col>18</xdr:col>
      <xdr:colOff>123825</xdr:colOff>
      <xdr:row>3</xdr:row>
      <xdr:rowOff>142875</xdr:rowOff>
    </xdr:to>
    <xdr:cxnSp macro="">
      <xdr:nvCxnSpPr>
        <xdr:cNvPr id="23" name="Straight Arrow Connector 22"/>
        <xdr:cNvCxnSpPr/>
      </xdr:nvCxnSpPr>
      <xdr:spPr>
        <a:xfrm>
          <a:off x="8305800" y="638175"/>
          <a:ext cx="0" cy="666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66675</xdr:colOff>
      <xdr:row>20</xdr:row>
      <xdr:rowOff>161925</xdr:rowOff>
    </xdr:from>
    <xdr:to>
      <xdr:col>24</xdr:col>
      <xdr:colOff>371475</xdr:colOff>
      <xdr:row>20</xdr:row>
      <xdr:rowOff>161925</xdr:rowOff>
    </xdr:to>
    <xdr:cxnSp macro="">
      <xdr:nvCxnSpPr>
        <xdr:cNvPr id="24" name="Straight Arrow Connector 23"/>
        <xdr:cNvCxnSpPr/>
      </xdr:nvCxnSpPr>
      <xdr:spPr>
        <a:xfrm>
          <a:off x="11372850" y="3829050"/>
          <a:ext cx="3048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400050</xdr:colOff>
      <xdr:row>2</xdr:row>
      <xdr:rowOff>76200</xdr:rowOff>
    </xdr:from>
    <xdr:to>
      <xdr:col>24</xdr:col>
      <xdr:colOff>400050</xdr:colOff>
      <xdr:row>20</xdr:row>
      <xdr:rowOff>114300</xdr:rowOff>
    </xdr:to>
    <xdr:cxnSp macro="">
      <xdr:nvCxnSpPr>
        <xdr:cNvPr id="25" name="Straight Arrow Connector 24"/>
        <xdr:cNvCxnSpPr/>
      </xdr:nvCxnSpPr>
      <xdr:spPr>
        <a:xfrm flipV="1">
          <a:off x="11706225" y="447675"/>
          <a:ext cx="0" cy="33337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142875</xdr:colOff>
      <xdr:row>2</xdr:row>
      <xdr:rowOff>66675</xdr:rowOff>
    </xdr:from>
    <xdr:to>
      <xdr:col>24</xdr:col>
      <xdr:colOff>323850</xdr:colOff>
      <xdr:row>2</xdr:row>
      <xdr:rowOff>66675</xdr:rowOff>
    </xdr:to>
    <xdr:cxnSp macro="">
      <xdr:nvCxnSpPr>
        <xdr:cNvPr id="26" name="Straight Arrow Connector 25"/>
        <xdr:cNvCxnSpPr/>
      </xdr:nvCxnSpPr>
      <xdr:spPr>
        <a:xfrm flipH="1">
          <a:off x="4962525" y="438150"/>
          <a:ext cx="66675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142875</xdr:colOff>
      <xdr:row>2</xdr:row>
      <xdr:rowOff>104775</xdr:rowOff>
    </xdr:from>
    <xdr:to>
      <xdr:col>11</xdr:col>
      <xdr:colOff>142875</xdr:colOff>
      <xdr:row>3</xdr:row>
      <xdr:rowOff>114300</xdr:rowOff>
    </xdr:to>
    <xdr:cxnSp macro="">
      <xdr:nvCxnSpPr>
        <xdr:cNvPr id="27" name="Straight Arrow Connector 26"/>
        <xdr:cNvCxnSpPr/>
      </xdr:nvCxnSpPr>
      <xdr:spPr>
        <a:xfrm>
          <a:off x="4962525" y="476250"/>
          <a:ext cx="0" cy="2000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47625</xdr:colOff>
      <xdr:row>25</xdr:row>
      <xdr:rowOff>114300</xdr:rowOff>
    </xdr:from>
    <xdr:to>
      <xdr:col>24</xdr:col>
      <xdr:colOff>638175</xdr:colOff>
      <xdr:row>25</xdr:row>
      <xdr:rowOff>114300</xdr:rowOff>
    </xdr:to>
    <xdr:cxnSp macro="">
      <xdr:nvCxnSpPr>
        <xdr:cNvPr id="28" name="Straight Arrow Connector 27"/>
        <xdr:cNvCxnSpPr/>
      </xdr:nvCxnSpPr>
      <xdr:spPr>
        <a:xfrm>
          <a:off x="11353800" y="4686300"/>
          <a:ext cx="5905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647700</xdr:colOff>
      <xdr:row>1</xdr:row>
      <xdr:rowOff>114300</xdr:rowOff>
    </xdr:from>
    <xdr:to>
      <xdr:col>24</xdr:col>
      <xdr:colOff>647700</xdr:colOff>
      <xdr:row>25</xdr:row>
      <xdr:rowOff>38101</xdr:rowOff>
    </xdr:to>
    <xdr:cxnSp macro="">
      <xdr:nvCxnSpPr>
        <xdr:cNvPr id="29" name="Straight Arrow Connector 28"/>
        <xdr:cNvCxnSpPr/>
      </xdr:nvCxnSpPr>
      <xdr:spPr>
        <a:xfrm flipV="1">
          <a:off x="11953875" y="304800"/>
          <a:ext cx="0" cy="43053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180975</xdr:colOff>
      <xdr:row>1</xdr:row>
      <xdr:rowOff>133350</xdr:rowOff>
    </xdr:from>
    <xdr:to>
      <xdr:col>24</xdr:col>
      <xdr:colOff>581026</xdr:colOff>
      <xdr:row>1</xdr:row>
      <xdr:rowOff>133350</xdr:rowOff>
    </xdr:to>
    <xdr:cxnSp macro="">
      <xdr:nvCxnSpPr>
        <xdr:cNvPr id="30" name="Straight Arrow Connector 29"/>
        <xdr:cNvCxnSpPr/>
      </xdr:nvCxnSpPr>
      <xdr:spPr>
        <a:xfrm flipH="1">
          <a:off x="2371725" y="323850"/>
          <a:ext cx="9515476"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190500</xdr:colOff>
      <xdr:row>2</xdr:row>
      <xdr:rowOff>0</xdr:rowOff>
    </xdr:from>
    <xdr:to>
      <xdr:col>5</xdr:col>
      <xdr:colOff>190500</xdr:colOff>
      <xdr:row>3</xdr:row>
      <xdr:rowOff>142875</xdr:rowOff>
    </xdr:to>
    <xdr:cxnSp macro="">
      <xdr:nvCxnSpPr>
        <xdr:cNvPr id="31" name="Straight Arrow Connector 30"/>
        <xdr:cNvCxnSpPr/>
      </xdr:nvCxnSpPr>
      <xdr:spPr>
        <a:xfrm>
          <a:off x="2381250" y="371475"/>
          <a:ext cx="0" cy="3333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47625</xdr:colOff>
      <xdr:row>25</xdr:row>
      <xdr:rowOff>171450</xdr:rowOff>
    </xdr:from>
    <xdr:to>
      <xdr:col>10</xdr:col>
      <xdr:colOff>428625</xdr:colOff>
      <xdr:row>25</xdr:row>
      <xdr:rowOff>171450</xdr:rowOff>
    </xdr:to>
    <xdr:cxnSp macro="">
      <xdr:nvCxnSpPr>
        <xdr:cNvPr id="32" name="Straight Arrow Connector 31"/>
        <xdr:cNvCxnSpPr/>
      </xdr:nvCxnSpPr>
      <xdr:spPr>
        <a:xfrm>
          <a:off x="4429125" y="4743450"/>
          <a:ext cx="3810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295275</xdr:colOff>
      <xdr:row>8</xdr:row>
      <xdr:rowOff>161925</xdr:rowOff>
    </xdr:from>
    <xdr:to>
      <xdr:col>6</xdr:col>
      <xdr:colOff>333375</xdr:colOff>
      <xdr:row>10</xdr:row>
      <xdr:rowOff>0</xdr:rowOff>
    </xdr:to>
    <xdr:cxnSp macro="">
      <xdr:nvCxnSpPr>
        <xdr:cNvPr id="33" name="Straight Arrow Connector 32"/>
        <xdr:cNvCxnSpPr/>
      </xdr:nvCxnSpPr>
      <xdr:spPr>
        <a:xfrm>
          <a:off x="2486025" y="1657350"/>
          <a:ext cx="476250" cy="2000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371475</xdr:colOff>
      <xdr:row>9</xdr:row>
      <xdr:rowOff>76200</xdr:rowOff>
    </xdr:from>
    <xdr:to>
      <xdr:col>13</xdr:col>
      <xdr:colOff>428625</xdr:colOff>
      <xdr:row>10</xdr:row>
      <xdr:rowOff>47625</xdr:rowOff>
    </xdr:to>
    <xdr:cxnSp macro="">
      <xdr:nvCxnSpPr>
        <xdr:cNvPr id="34" name="Straight Arrow Connector 33"/>
        <xdr:cNvCxnSpPr/>
      </xdr:nvCxnSpPr>
      <xdr:spPr>
        <a:xfrm>
          <a:off x="5191125" y="1752600"/>
          <a:ext cx="933450" cy="1524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762000</xdr:colOff>
      <xdr:row>39</xdr:row>
      <xdr:rowOff>85725</xdr:rowOff>
    </xdr:from>
    <xdr:to>
      <xdr:col>5</xdr:col>
      <xdr:colOff>57150</xdr:colOff>
      <xdr:row>39</xdr:row>
      <xdr:rowOff>85725</xdr:rowOff>
    </xdr:to>
    <xdr:cxnSp macro="">
      <xdr:nvCxnSpPr>
        <xdr:cNvPr id="35" name="Straight Arrow Connector 34"/>
        <xdr:cNvCxnSpPr/>
      </xdr:nvCxnSpPr>
      <xdr:spPr>
        <a:xfrm>
          <a:off x="1685925" y="7200900"/>
          <a:ext cx="56197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85725</xdr:colOff>
      <xdr:row>38</xdr:row>
      <xdr:rowOff>38100</xdr:rowOff>
    </xdr:from>
    <xdr:to>
      <xdr:col>8</xdr:col>
      <xdr:colOff>9525</xdr:colOff>
      <xdr:row>38</xdr:row>
      <xdr:rowOff>38100</xdr:rowOff>
    </xdr:to>
    <xdr:cxnSp macro="">
      <xdr:nvCxnSpPr>
        <xdr:cNvPr id="36" name="Straight Arrow Connector 35"/>
        <xdr:cNvCxnSpPr/>
      </xdr:nvCxnSpPr>
      <xdr:spPr>
        <a:xfrm>
          <a:off x="2276475" y="6972300"/>
          <a:ext cx="12382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57150</xdr:colOff>
      <xdr:row>36</xdr:row>
      <xdr:rowOff>76200</xdr:rowOff>
    </xdr:from>
    <xdr:to>
      <xdr:col>10</xdr:col>
      <xdr:colOff>409575</xdr:colOff>
      <xdr:row>36</xdr:row>
      <xdr:rowOff>76200</xdr:rowOff>
    </xdr:to>
    <xdr:cxnSp macro="">
      <xdr:nvCxnSpPr>
        <xdr:cNvPr id="37" name="Straight Arrow Connector 36"/>
        <xdr:cNvCxnSpPr/>
      </xdr:nvCxnSpPr>
      <xdr:spPr>
        <a:xfrm>
          <a:off x="3562350" y="6648450"/>
          <a:ext cx="12287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38100</xdr:colOff>
      <xdr:row>34</xdr:row>
      <xdr:rowOff>57150</xdr:rowOff>
    </xdr:from>
    <xdr:to>
      <xdr:col>14</xdr:col>
      <xdr:colOff>19050</xdr:colOff>
      <xdr:row>34</xdr:row>
      <xdr:rowOff>57150</xdr:rowOff>
    </xdr:to>
    <xdr:cxnSp macro="">
      <xdr:nvCxnSpPr>
        <xdr:cNvPr id="38" name="Straight Arrow Connector 37"/>
        <xdr:cNvCxnSpPr/>
      </xdr:nvCxnSpPr>
      <xdr:spPr>
        <a:xfrm>
          <a:off x="4857750" y="6267450"/>
          <a:ext cx="12954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19050</xdr:colOff>
      <xdr:row>32</xdr:row>
      <xdr:rowOff>47625</xdr:rowOff>
    </xdr:from>
    <xdr:to>
      <xdr:col>14</xdr:col>
      <xdr:colOff>581025</xdr:colOff>
      <xdr:row>32</xdr:row>
      <xdr:rowOff>47625</xdr:rowOff>
    </xdr:to>
    <xdr:cxnSp macro="">
      <xdr:nvCxnSpPr>
        <xdr:cNvPr id="39" name="Straight Arrow Connector 38"/>
        <xdr:cNvCxnSpPr/>
      </xdr:nvCxnSpPr>
      <xdr:spPr>
        <a:xfrm>
          <a:off x="6153150" y="5895975"/>
          <a:ext cx="56197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66675</xdr:colOff>
      <xdr:row>40</xdr:row>
      <xdr:rowOff>171450</xdr:rowOff>
    </xdr:from>
    <xdr:to>
      <xdr:col>7</xdr:col>
      <xdr:colOff>428625</xdr:colOff>
      <xdr:row>40</xdr:row>
      <xdr:rowOff>171450</xdr:rowOff>
    </xdr:to>
    <xdr:cxnSp macro="">
      <xdr:nvCxnSpPr>
        <xdr:cNvPr id="40" name="Straight Arrow Connector 39"/>
        <xdr:cNvCxnSpPr/>
      </xdr:nvCxnSpPr>
      <xdr:spPr>
        <a:xfrm>
          <a:off x="2257425" y="7467600"/>
          <a:ext cx="12382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28575</xdr:colOff>
      <xdr:row>42</xdr:row>
      <xdr:rowOff>171450</xdr:rowOff>
    </xdr:from>
    <xdr:to>
      <xdr:col>10</xdr:col>
      <xdr:colOff>390525</xdr:colOff>
      <xdr:row>42</xdr:row>
      <xdr:rowOff>171450</xdr:rowOff>
    </xdr:to>
    <xdr:cxnSp macro="">
      <xdr:nvCxnSpPr>
        <xdr:cNvPr id="41" name="Straight Arrow Connector 40"/>
        <xdr:cNvCxnSpPr/>
      </xdr:nvCxnSpPr>
      <xdr:spPr>
        <a:xfrm>
          <a:off x="3533775" y="7829550"/>
          <a:ext cx="12382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44</xdr:row>
      <xdr:rowOff>171450</xdr:rowOff>
    </xdr:from>
    <xdr:to>
      <xdr:col>13</xdr:col>
      <xdr:colOff>361950</xdr:colOff>
      <xdr:row>44</xdr:row>
      <xdr:rowOff>171450</xdr:rowOff>
    </xdr:to>
    <xdr:cxnSp macro="">
      <xdr:nvCxnSpPr>
        <xdr:cNvPr id="42" name="Straight Arrow Connector 41"/>
        <xdr:cNvCxnSpPr/>
      </xdr:nvCxnSpPr>
      <xdr:spPr>
        <a:xfrm>
          <a:off x="4819650" y="8191500"/>
          <a:ext cx="12382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428625</xdr:colOff>
      <xdr:row>46</xdr:row>
      <xdr:rowOff>142875</xdr:rowOff>
    </xdr:from>
    <xdr:to>
      <xdr:col>15</xdr:col>
      <xdr:colOff>400050</xdr:colOff>
      <xdr:row>46</xdr:row>
      <xdr:rowOff>142875</xdr:rowOff>
    </xdr:to>
    <xdr:cxnSp macro="">
      <xdr:nvCxnSpPr>
        <xdr:cNvPr id="43" name="Straight Arrow Connector 42"/>
        <xdr:cNvCxnSpPr/>
      </xdr:nvCxnSpPr>
      <xdr:spPr>
        <a:xfrm>
          <a:off x="6124575" y="8524875"/>
          <a:ext cx="11430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38100</xdr:colOff>
      <xdr:row>38</xdr:row>
      <xdr:rowOff>66675</xdr:rowOff>
    </xdr:from>
    <xdr:to>
      <xdr:col>5</xdr:col>
      <xdr:colOff>38100</xdr:colOff>
      <xdr:row>39</xdr:row>
      <xdr:rowOff>66675</xdr:rowOff>
    </xdr:to>
    <xdr:cxnSp macro="">
      <xdr:nvCxnSpPr>
        <xdr:cNvPr id="44" name="Straight Arrow Connector 43"/>
        <xdr:cNvCxnSpPr/>
      </xdr:nvCxnSpPr>
      <xdr:spPr>
        <a:xfrm flipV="1">
          <a:off x="2228850" y="7000875"/>
          <a:ext cx="0" cy="1809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19050</xdr:colOff>
      <xdr:row>36</xdr:row>
      <xdr:rowOff>66675</xdr:rowOff>
    </xdr:from>
    <xdr:to>
      <xdr:col>8</xdr:col>
      <xdr:colOff>19050</xdr:colOff>
      <xdr:row>38</xdr:row>
      <xdr:rowOff>47626</xdr:rowOff>
    </xdr:to>
    <xdr:cxnSp macro="">
      <xdr:nvCxnSpPr>
        <xdr:cNvPr id="45" name="Straight Arrow Connector 44"/>
        <xdr:cNvCxnSpPr/>
      </xdr:nvCxnSpPr>
      <xdr:spPr>
        <a:xfrm flipV="1">
          <a:off x="3524250" y="6638925"/>
          <a:ext cx="0" cy="3429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419100</xdr:colOff>
      <xdr:row>34</xdr:row>
      <xdr:rowOff>66675</xdr:rowOff>
    </xdr:from>
    <xdr:to>
      <xdr:col>10</xdr:col>
      <xdr:colOff>419100</xdr:colOff>
      <xdr:row>36</xdr:row>
      <xdr:rowOff>66676</xdr:rowOff>
    </xdr:to>
    <xdr:cxnSp macro="">
      <xdr:nvCxnSpPr>
        <xdr:cNvPr id="46" name="Straight Arrow Connector 45"/>
        <xdr:cNvCxnSpPr/>
      </xdr:nvCxnSpPr>
      <xdr:spPr>
        <a:xfrm flipV="1">
          <a:off x="4800600" y="6276975"/>
          <a:ext cx="0" cy="3619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419100</xdr:colOff>
      <xdr:row>32</xdr:row>
      <xdr:rowOff>38100</xdr:rowOff>
    </xdr:from>
    <xdr:to>
      <xdr:col>13</xdr:col>
      <xdr:colOff>419100</xdr:colOff>
      <xdr:row>34</xdr:row>
      <xdr:rowOff>66676</xdr:rowOff>
    </xdr:to>
    <xdr:cxnSp macro="">
      <xdr:nvCxnSpPr>
        <xdr:cNvPr id="47" name="Straight Arrow Connector 46"/>
        <xdr:cNvCxnSpPr/>
      </xdr:nvCxnSpPr>
      <xdr:spPr>
        <a:xfrm flipV="1">
          <a:off x="6115050" y="5886450"/>
          <a:ext cx="0" cy="3905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38100</xdr:colOff>
      <xdr:row>39</xdr:row>
      <xdr:rowOff>114300</xdr:rowOff>
    </xdr:from>
    <xdr:to>
      <xdr:col>5</xdr:col>
      <xdr:colOff>38100</xdr:colOff>
      <xdr:row>40</xdr:row>
      <xdr:rowOff>123825</xdr:rowOff>
    </xdr:to>
    <xdr:cxnSp macro="">
      <xdr:nvCxnSpPr>
        <xdr:cNvPr id="48" name="Straight Arrow Connector 47"/>
        <xdr:cNvCxnSpPr/>
      </xdr:nvCxnSpPr>
      <xdr:spPr>
        <a:xfrm>
          <a:off x="2228850" y="7229475"/>
          <a:ext cx="0" cy="1905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28575</xdr:colOff>
      <xdr:row>40</xdr:row>
      <xdr:rowOff>171450</xdr:rowOff>
    </xdr:from>
    <xdr:to>
      <xdr:col>8</xdr:col>
      <xdr:colOff>28575</xdr:colOff>
      <xdr:row>42</xdr:row>
      <xdr:rowOff>123825</xdr:rowOff>
    </xdr:to>
    <xdr:cxnSp macro="">
      <xdr:nvCxnSpPr>
        <xdr:cNvPr id="49" name="Straight Arrow Connector 48"/>
        <xdr:cNvCxnSpPr/>
      </xdr:nvCxnSpPr>
      <xdr:spPr>
        <a:xfrm>
          <a:off x="3533775" y="7467600"/>
          <a:ext cx="0" cy="3143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xdr:colOff>
      <xdr:row>43</xdr:row>
      <xdr:rowOff>19050</xdr:rowOff>
    </xdr:from>
    <xdr:to>
      <xdr:col>11</xdr:col>
      <xdr:colOff>9525</xdr:colOff>
      <xdr:row>44</xdr:row>
      <xdr:rowOff>152400</xdr:rowOff>
    </xdr:to>
    <xdr:cxnSp macro="">
      <xdr:nvCxnSpPr>
        <xdr:cNvPr id="50" name="Straight Arrow Connector 49"/>
        <xdr:cNvCxnSpPr/>
      </xdr:nvCxnSpPr>
      <xdr:spPr>
        <a:xfrm>
          <a:off x="4829175" y="7858125"/>
          <a:ext cx="0" cy="3143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44</xdr:row>
      <xdr:rowOff>161925</xdr:rowOff>
    </xdr:from>
    <xdr:to>
      <xdr:col>14</xdr:col>
      <xdr:colOff>0</xdr:colOff>
      <xdr:row>46</xdr:row>
      <xdr:rowOff>114300</xdr:rowOff>
    </xdr:to>
    <xdr:cxnSp macro="">
      <xdr:nvCxnSpPr>
        <xdr:cNvPr id="51" name="Straight Arrow Connector 50"/>
        <xdr:cNvCxnSpPr/>
      </xdr:nvCxnSpPr>
      <xdr:spPr>
        <a:xfrm>
          <a:off x="6134100" y="8181975"/>
          <a:ext cx="0" cy="3143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238125</xdr:colOff>
      <xdr:row>37</xdr:row>
      <xdr:rowOff>161925</xdr:rowOff>
    </xdr:from>
    <xdr:to>
      <xdr:col>5</xdr:col>
      <xdr:colOff>238125</xdr:colOff>
      <xdr:row>38</xdr:row>
      <xdr:rowOff>104775</xdr:rowOff>
    </xdr:to>
    <xdr:cxnSp macro="">
      <xdr:nvCxnSpPr>
        <xdr:cNvPr id="52" name="Straight Connector 51"/>
        <xdr:cNvCxnSpPr/>
      </xdr:nvCxnSpPr>
      <xdr:spPr>
        <a:xfrm>
          <a:off x="2428875" y="6915150"/>
          <a:ext cx="0" cy="1238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19050</xdr:colOff>
      <xdr:row>37</xdr:row>
      <xdr:rowOff>171450</xdr:rowOff>
    </xdr:from>
    <xdr:to>
      <xdr:col>6</xdr:col>
      <xdr:colOff>19050</xdr:colOff>
      <xdr:row>38</xdr:row>
      <xdr:rowOff>114300</xdr:rowOff>
    </xdr:to>
    <xdr:cxnSp macro="">
      <xdr:nvCxnSpPr>
        <xdr:cNvPr id="53" name="Straight Connector 52"/>
        <xdr:cNvCxnSpPr/>
      </xdr:nvCxnSpPr>
      <xdr:spPr>
        <a:xfrm>
          <a:off x="2647950" y="6924675"/>
          <a:ext cx="0" cy="1238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219075</xdr:colOff>
      <xdr:row>37</xdr:row>
      <xdr:rowOff>171450</xdr:rowOff>
    </xdr:from>
    <xdr:to>
      <xdr:col>6</xdr:col>
      <xdr:colOff>219075</xdr:colOff>
      <xdr:row>38</xdr:row>
      <xdr:rowOff>114300</xdr:rowOff>
    </xdr:to>
    <xdr:cxnSp macro="">
      <xdr:nvCxnSpPr>
        <xdr:cNvPr id="54" name="Straight Connector 53"/>
        <xdr:cNvCxnSpPr/>
      </xdr:nvCxnSpPr>
      <xdr:spPr>
        <a:xfrm>
          <a:off x="2847975" y="6924675"/>
          <a:ext cx="0" cy="1238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xdr:colOff>
      <xdr:row>37</xdr:row>
      <xdr:rowOff>171450</xdr:rowOff>
    </xdr:from>
    <xdr:to>
      <xdr:col>7</xdr:col>
      <xdr:colOff>9525</xdr:colOff>
      <xdr:row>38</xdr:row>
      <xdr:rowOff>114300</xdr:rowOff>
    </xdr:to>
    <xdr:cxnSp macro="">
      <xdr:nvCxnSpPr>
        <xdr:cNvPr id="55" name="Straight Connector 54"/>
        <xdr:cNvCxnSpPr/>
      </xdr:nvCxnSpPr>
      <xdr:spPr>
        <a:xfrm>
          <a:off x="3076575" y="6924675"/>
          <a:ext cx="0" cy="1238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219075</xdr:colOff>
      <xdr:row>37</xdr:row>
      <xdr:rowOff>171450</xdr:rowOff>
    </xdr:from>
    <xdr:to>
      <xdr:col>7</xdr:col>
      <xdr:colOff>219075</xdr:colOff>
      <xdr:row>38</xdr:row>
      <xdr:rowOff>114300</xdr:rowOff>
    </xdr:to>
    <xdr:cxnSp macro="">
      <xdr:nvCxnSpPr>
        <xdr:cNvPr id="56" name="Straight Connector 55"/>
        <xdr:cNvCxnSpPr/>
      </xdr:nvCxnSpPr>
      <xdr:spPr>
        <a:xfrm>
          <a:off x="3286125" y="6924675"/>
          <a:ext cx="0" cy="1238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190500</xdr:colOff>
      <xdr:row>36</xdr:row>
      <xdr:rowOff>0</xdr:rowOff>
    </xdr:from>
    <xdr:to>
      <xdr:col>8</xdr:col>
      <xdr:colOff>190500</xdr:colOff>
      <xdr:row>36</xdr:row>
      <xdr:rowOff>123825</xdr:rowOff>
    </xdr:to>
    <xdr:cxnSp macro="">
      <xdr:nvCxnSpPr>
        <xdr:cNvPr id="57" name="Straight Connector 56"/>
        <xdr:cNvCxnSpPr/>
      </xdr:nvCxnSpPr>
      <xdr:spPr>
        <a:xfrm>
          <a:off x="3695700" y="6572250"/>
          <a:ext cx="0" cy="1238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409575</xdr:colOff>
      <xdr:row>36</xdr:row>
      <xdr:rowOff>9525</xdr:rowOff>
    </xdr:from>
    <xdr:to>
      <xdr:col>8</xdr:col>
      <xdr:colOff>409575</xdr:colOff>
      <xdr:row>36</xdr:row>
      <xdr:rowOff>133350</xdr:rowOff>
    </xdr:to>
    <xdr:cxnSp macro="">
      <xdr:nvCxnSpPr>
        <xdr:cNvPr id="58" name="Straight Connector 57"/>
        <xdr:cNvCxnSpPr/>
      </xdr:nvCxnSpPr>
      <xdr:spPr>
        <a:xfrm>
          <a:off x="3914775" y="6581775"/>
          <a:ext cx="0" cy="1238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171450</xdr:colOff>
      <xdr:row>36</xdr:row>
      <xdr:rowOff>9525</xdr:rowOff>
    </xdr:from>
    <xdr:to>
      <xdr:col>9</xdr:col>
      <xdr:colOff>171450</xdr:colOff>
      <xdr:row>36</xdr:row>
      <xdr:rowOff>133350</xdr:rowOff>
    </xdr:to>
    <xdr:cxnSp macro="">
      <xdr:nvCxnSpPr>
        <xdr:cNvPr id="59" name="Straight Connector 58"/>
        <xdr:cNvCxnSpPr/>
      </xdr:nvCxnSpPr>
      <xdr:spPr>
        <a:xfrm>
          <a:off x="4114800" y="6581775"/>
          <a:ext cx="0" cy="1238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400050</xdr:colOff>
      <xdr:row>36</xdr:row>
      <xdr:rowOff>9525</xdr:rowOff>
    </xdr:from>
    <xdr:to>
      <xdr:col>9</xdr:col>
      <xdr:colOff>400050</xdr:colOff>
      <xdr:row>36</xdr:row>
      <xdr:rowOff>133350</xdr:rowOff>
    </xdr:to>
    <xdr:cxnSp macro="">
      <xdr:nvCxnSpPr>
        <xdr:cNvPr id="60" name="Straight Connector 59"/>
        <xdr:cNvCxnSpPr/>
      </xdr:nvCxnSpPr>
      <xdr:spPr>
        <a:xfrm>
          <a:off x="4343400" y="6581775"/>
          <a:ext cx="0" cy="1238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171450</xdr:colOff>
      <xdr:row>36</xdr:row>
      <xdr:rowOff>9525</xdr:rowOff>
    </xdr:from>
    <xdr:to>
      <xdr:col>10</xdr:col>
      <xdr:colOff>171450</xdr:colOff>
      <xdr:row>36</xdr:row>
      <xdr:rowOff>133350</xdr:rowOff>
    </xdr:to>
    <xdr:cxnSp macro="">
      <xdr:nvCxnSpPr>
        <xdr:cNvPr id="61" name="Straight Connector 60"/>
        <xdr:cNvCxnSpPr/>
      </xdr:nvCxnSpPr>
      <xdr:spPr>
        <a:xfrm>
          <a:off x="4552950" y="6581775"/>
          <a:ext cx="0" cy="1238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171450</xdr:colOff>
      <xdr:row>33</xdr:row>
      <xdr:rowOff>161925</xdr:rowOff>
    </xdr:from>
    <xdr:to>
      <xdr:col>11</xdr:col>
      <xdr:colOff>171450</xdr:colOff>
      <xdr:row>34</xdr:row>
      <xdr:rowOff>104775</xdr:rowOff>
    </xdr:to>
    <xdr:cxnSp macro="">
      <xdr:nvCxnSpPr>
        <xdr:cNvPr id="62" name="Straight Connector 61"/>
        <xdr:cNvCxnSpPr/>
      </xdr:nvCxnSpPr>
      <xdr:spPr>
        <a:xfrm>
          <a:off x="4991100" y="6191250"/>
          <a:ext cx="0" cy="1238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390525</xdr:colOff>
      <xdr:row>33</xdr:row>
      <xdr:rowOff>171450</xdr:rowOff>
    </xdr:from>
    <xdr:to>
      <xdr:col>11</xdr:col>
      <xdr:colOff>390525</xdr:colOff>
      <xdr:row>34</xdr:row>
      <xdr:rowOff>114300</xdr:rowOff>
    </xdr:to>
    <xdr:cxnSp macro="">
      <xdr:nvCxnSpPr>
        <xdr:cNvPr id="63" name="Straight Connector 62"/>
        <xdr:cNvCxnSpPr/>
      </xdr:nvCxnSpPr>
      <xdr:spPr>
        <a:xfrm>
          <a:off x="5210175" y="6200775"/>
          <a:ext cx="0" cy="1238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152400</xdr:colOff>
      <xdr:row>33</xdr:row>
      <xdr:rowOff>171450</xdr:rowOff>
    </xdr:from>
    <xdr:to>
      <xdr:col>12</xdr:col>
      <xdr:colOff>152400</xdr:colOff>
      <xdr:row>34</xdr:row>
      <xdr:rowOff>114300</xdr:rowOff>
    </xdr:to>
    <xdr:cxnSp macro="">
      <xdr:nvCxnSpPr>
        <xdr:cNvPr id="64" name="Straight Connector 63"/>
        <xdr:cNvCxnSpPr/>
      </xdr:nvCxnSpPr>
      <xdr:spPr>
        <a:xfrm>
          <a:off x="5410200" y="6200775"/>
          <a:ext cx="0" cy="1238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381000</xdr:colOff>
      <xdr:row>33</xdr:row>
      <xdr:rowOff>171450</xdr:rowOff>
    </xdr:from>
    <xdr:to>
      <xdr:col>12</xdr:col>
      <xdr:colOff>381000</xdr:colOff>
      <xdr:row>34</xdr:row>
      <xdr:rowOff>114300</xdr:rowOff>
    </xdr:to>
    <xdr:cxnSp macro="">
      <xdr:nvCxnSpPr>
        <xdr:cNvPr id="65" name="Straight Connector 64"/>
        <xdr:cNvCxnSpPr/>
      </xdr:nvCxnSpPr>
      <xdr:spPr>
        <a:xfrm>
          <a:off x="5638800" y="6200775"/>
          <a:ext cx="0" cy="1238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152400</xdr:colOff>
      <xdr:row>33</xdr:row>
      <xdr:rowOff>171450</xdr:rowOff>
    </xdr:from>
    <xdr:to>
      <xdr:col>13</xdr:col>
      <xdr:colOff>152400</xdr:colOff>
      <xdr:row>34</xdr:row>
      <xdr:rowOff>114300</xdr:rowOff>
    </xdr:to>
    <xdr:cxnSp macro="">
      <xdr:nvCxnSpPr>
        <xdr:cNvPr id="66" name="Straight Connector 65"/>
        <xdr:cNvCxnSpPr/>
      </xdr:nvCxnSpPr>
      <xdr:spPr>
        <a:xfrm>
          <a:off x="5848350" y="6200775"/>
          <a:ext cx="0" cy="1238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266700</xdr:colOff>
      <xdr:row>40</xdr:row>
      <xdr:rowOff>114300</xdr:rowOff>
    </xdr:from>
    <xdr:to>
      <xdr:col>5</xdr:col>
      <xdr:colOff>266700</xdr:colOff>
      <xdr:row>41</xdr:row>
      <xdr:rowOff>57150</xdr:rowOff>
    </xdr:to>
    <xdr:cxnSp macro="">
      <xdr:nvCxnSpPr>
        <xdr:cNvPr id="67" name="Straight Connector 66"/>
        <xdr:cNvCxnSpPr/>
      </xdr:nvCxnSpPr>
      <xdr:spPr>
        <a:xfrm>
          <a:off x="2457450" y="7410450"/>
          <a:ext cx="0" cy="1238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47625</xdr:colOff>
      <xdr:row>40</xdr:row>
      <xdr:rowOff>123825</xdr:rowOff>
    </xdr:from>
    <xdr:to>
      <xdr:col>6</xdr:col>
      <xdr:colOff>47625</xdr:colOff>
      <xdr:row>41</xdr:row>
      <xdr:rowOff>66675</xdr:rowOff>
    </xdr:to>
    <xdr:cxnSp macro="">
      <xdr:nvCxnSpPr>
        <xdr:cNvPr id="68" name="Straight Connector 67"/>
        <xdr:cNvCxnSpPr/>
      </xdr:nvCxnSpPr>
      <xdr:spPr>
        <a:xfrm>
          <a:off x="2676525" y="7419975"/>
          <a:ext cx="0" cy="1238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247650</xdr:colOff>
      <xdr:row>40</xdr:row>
      <xdr:rowOff>123825</xdr:rowOff>
    </xdr:from>
    <xdr:to>
      <xdr:col>6</xdr:col>
      <xdr:colOff>247650</xdr:colOff>
      <xdr:row>41</xdr:row>
      <xdr:rowOff>66675</xdr:rowOff>
    </xdr:to>
    <xdr:cxnSp macro="">
      <xdr:nvCxnSpPr>
        <xdr:cNvPr id="69" name="Straight Connector 68"/>
        <xdr:cNvCxnSpPr/>
      </xdr:nvCxnSpPr>
      <xdr:spPr>
        <a:xfrm>
          <a:off x="2876550" y="7419975"/>
          <a:ext cx="0" cy="1238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38100</xdr:colOff>
      <xdr:row>40</xdr:row>
      <xdr:rowOff>123825</xdr:rowOff>
    </xdr:from>
    <xdr:to>
      <xdr:col>7</xdr:col>
      <xdr:colOff>38100</xdr:colOff>
      <xdr:row>41</xdr:row>
      <xdr:rowOff>66675</xdr:rowOff>
    </xdr:to>
    <xdr:cxnSp macro="">
      <xdr:nvCxnSpPr>
        <xdr:cNvPr id="70" name="Straight Connector 69"/>
        <xdr:cNvCxnSpPr/>
      </xdr:nvCxnSpPr>
      <xdr:spPr>
        <a:xfrm>
          <a:off x="3105150" y="7419975"/>
          <a:ext cx="0" cy="1238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247650</xdr:colOff>
      <xdr:row>40</xdr:row>
      <xdr:rowOff>123825</xdr:rowOff>
    </xdr:from>
    <xdr:to>
      <xdr:col>7</xdr:col>
      <xdr:colOff>247650</xdr:colOff>
      <xdr:row>41</xdr:row>
      <xdr:rowOff>66675</xdr:rowOff>
    </xdr:to>
    <xdr:cxnSp macro="">
      <xdr:nvCxnSpPr>
        <xdr:cNvPr id="71" name="Straight Connector 70"/>
        <xdr:cNvCxnSpPr/>
      </xdr:nvCxnSpPr>
      <xdr:spPr>
        <a:xfrm>
          <a:off x="3314700" y="7419975"/>
          <a:ext cx="0" cy="1238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142875</xdr:colOff>
      <xdr:row>42</xdr:row>
      <xdr:rowOff>104775</xdr:rowOff>
    </xdr:from>
    <xdr:to>
      <xdr:col>8</xdr:col>
      <xdr:colOff>142875</xdr:colOff>
      <xdr:row>43</xdr:row>
      <xdr:rowOff>47625</xdr:rowOff>
    </xdr:to>
    <xdr:cxnSp macro="">
      <xdr:nvCxnSpPr>
        <xdr:cNvPr id="72" name="Straight Connector 71"/>
        <xdr:cNvCxnSpPr/>
      </xdr:nvCxnSpPr>
      <xdr:spPr>
        <a:xfrm>
          <a:off x="3648075" y="7762875"/>
          <a:ext cx="0" cy="1238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361950</xdr:colOff>
      <xdr:row>42</xdr:row>
      <xdr:rowOff>114300</xdr:rowOff>
    </xdr:from>
    <xdr:to>
      <xdr:col>8</xdr:col>
      <xdr:colOff>361950</xdr:colOff>
      <xdr:row>43</xdr:row>
      <xdr:rowOff>57150</xdr:rowOff>
    </xdr:to>
    <xdr:cxnSp macro="">
      <xdr:nvCxnSpPr>
        <xdr:cNvPr id="73" name="Straight Connector 72"/>
        <xdr:cNvCxnSpPr/>
      </xdr:nvCxnSpPr>
      <xdr:spPr>
        <a:xfrm>
          <a:off x="3867150" y="7772400"/>
          <a:ext cx="0" cy="1238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123825</xdr:colOff>
      <xdr:row>42</xdr:row>
      <xdr:rowOff>114300</xdr:rowOff>
    </xdr:from>
    <xdr:to>
      <xdr:col>9</xdr:col>
      <xdr:colOff>123825</xdr:colOff>
      <xdr:row>43</xdr:row>
      <xdr:rowOff>57150</xdr:rowOff>
    </xdr:to>
    <xdr:cxnSp macro="">
      <xdr:nvCxnSpPr>
        <xdr:cNvPr id="74" name="Straight Connector 73"/>
        <xdr:cNvCxnSpPr/>
      </xdr:nvCxnSpPr>
      <xdr:spPr>
        <a:xfrm>
          <a:off x="4067175" y="7772400"/>
          <a:ext cx="0" cy="1238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352425</xdr:colOff>
      <xdr:row>42</xdr:row>
      <xdr:rowOff>114300</xdr:rowOff>
    </xdr:from>
    <xdr:to>
      <xdr:col>9</xdr:col>
      <xdr:colOff>352425</xdr:colOff>
      <xdr:row>43</xdr:row>
      <xdr:rowOff>57150</xdr:rowOff>
    </xdr:to>
    <xdr:cxnSp macro="">
      <xdr:nvCxnSpPr>
        <xdr:cNvPr id="75" name="Straight Connector 74"/>
        <xdr:cNvCxnSpPr/>
      </xdr:nvCxnSpPr>
      <xdr:spPr>
        <a:xfrm>
          <a:off x="4295775" y="7772400"/>
          <a:ext cx="0" cy="1238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123825</xdr:colOff>
      <xdr:row>42</xdr:row>
      <xdr:rowOff>114300</xdr:rowOff>
    </xdr:from>
    <xdr:to>
      <xdr:col>10</xdr:col>
      <xdr:colOff>123825</xdr:colOff>
      <xdr:row>43</xdr:row>
      <xdr:rowOff>57150</xdr:rowOff>
    </xdr:to>
    <xdr:cxnSp macro="">
      <xdr:nvCxnSpPr>
        <xdr:cNvPr id="76" name="Straight Connector 75"/>
        <xdr:cNvCxnSpPr/>
      </xdr:nvCxnSpPr>
      <xdr:spPr>
        <a:xfrm>
          <a:off x="4505325" y="7772400"/>
          <a:ext cx="0" cy="1238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161925</xdr:colOff>
      <xdr:row>44</xdr:row>
      <xdr:rowOff>104775</xdr:rowOff>
    </xdr:from>
    <xdr:to>
      <xdr:col>11</xdr:col>
      <xdr:colOff>161925</xdr:colOff>
      <xdr:row>45</xdr:row>
      <xdr:rowOff>47625</xdr:rowOff>
    </xdr:to>
    <xdr:cxnSp macro="">
      <xdr:nvCxnSpPr>
        <xdr:cNvPr id="77" name="Straight Connector 76"/>
        <xdr:cNvCxnSpPr/>
      </xdr:nvCxnSpPr>
      <xdr:spPr>
        <a:xfrm>
          <a:off x="4981575" y="8124825"/>
          <a:ext cx="0" cy="1238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381000</xdr:colOff>
      <xdr:row>44</xdr:row>
      <xdr:rowOff>114300</xdr:rowOff>
    </xdr:from>
    <xdr:to>
      <xdr:col>11</xdr:col>
      <xdr:colOff>381000</xdr:colOff>
      <xdr:row>45</xdr:row>
      <xdr:rowOff>57150</xdr:rowOff>
    </xdr:to>
    <xdr:cxnSp macro="">
      <xdr:nvCxnSpPr>
        <xdr:cNvPr id="78" name="Straight Connector 77"/>
        <xdr:cNvCxnSpPr/>
      </xdr:nvCxnSpPr>
      <xdr:spPr>
        <a:xfrm>
          <a:off x="5200650" y="8134350"/>
          <a:ext cx="0" cy="1238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142875</xdr:colOff>
      <xdr:row>44</xdr:row>
      <xdr:rowOff>114300</xdr:rowOff>
    </xdr:from>
    <xdr:to>
      <xdr:col>12</xdr:col>
      <xdr:colOff>142875</xdr:colOff>
      <xdr:row>45</xdr:row>
      <xdr:rowOff>57150</xdr:rowOff>
    </xdr:to>
    <xdr:cxnSp macro="">
      <xdr:nvCxnSpPr>
        <xdr:cNvPr id="79" name="Straight Connector 78"/>
        <xdr:cNvCxnSpPr/>
      </xdr:nvCxnSpPr>
      <xdr:spPr>
        <a:xfrm>
          <a:off x="5400675" y="8134350"/>
          <a:ext cx="0" cy="1238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371475</xdr:colOff>
      <xdr:row>44</xdr:row>
      <xdr:rowOff>114300</xdr:rowOff>
    </xdr:from>
    <xdr:to>
      <xdr:col>12</xdr:col>
      <xdr:colOff>371475</xdr:colOff>
      <xdr:row>45</xdr:row>
      <xdr:rowOff>57150</xdr:rowOff>
    </xdr:to>
    <xdr:cxnSp macro="">
      <xdr:nvCxnSpPr>
        <xdr:cNvPr id="80" name="Straight Connector 79"/>
        <xdr:cNvCxnSpPr/>
      </xdr:nvCxnSpPr>
      <xdr:spPr>
        <a:xfrm>
          <a:off x="5629275" y="8134350"/>
          <a:ext cx="0" cy="1238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142875</xdr:colOff>
      <xdr:row>44</xdr:row>
      <xdr:rowOff>114300</xdr:rowOff>
    </xdr:from>
    <xdr:to>
      <xdr:col>13</xdr:col>
      <xdr:colOff>142875</xdr:colOff>
      <xdr:row>45</xdr:row>
      <xdr:rowOff>57150</xdr:rowOff>
    </xdr:to>
    <xdr:cxnSp macro="">
      <xdr:nvCxnSpPr>
        <xdr:cNvPr id="81" name="Straight Connector 80"/>
        <xdr:cNvCxnSpPr/>
      </xdr:nvCxnSpPr>
      <xdr:spPr>
        <a:xfrm>
          <a:off x="5838825" y="8134350"/>
          <a:ext cx="0" cy="1238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123825</xdr:colOff>
      <xdr:row>46</xdr:row>
      <xdr:rowOff>76200</xdr:rowOff>
    </xdr:from>
    <xdr:to>
      <xdr:col>14</xdr:col>
      <xdr:colOff>123825</xdr:colOff>
      <xdr:row>47</xdr:row>
      <xdr:rowOff>19050</xdr:rowOff>
    </xdr:to>
    <xdr:cxnSp macro="">
      <xdr:nvCxnSpPr>
        <xdr:cNvPr id="82" name="Straight Connector 81"/>
        <xdr:cNvCxnSpPr/>
      </xdr:nvCxnSpPr>
      <xdr:spPr>
        <a:xfrm>
          <a:off x="6257925" y="8458200"/>
          <a:ext cx="0" cy="1238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342900</xdr:colOff>
      <xdr:row>46</xdr:row>
      <xdr:rowOff>85725</xdr:rowOff>
    </xdr:from>
    <xdr:to>
      <xdr:col>14</xdr:col>
      <xdr:colOff>342900</xdr:colOff>
      <xdr:row>47</xdr:row>
      <xdr:rowOff>28575</xdr:rowOff>
    </xdr:to>
    <xdr:cxnSp macro="">
      <xdr:nvCxnSpPr>
        <xdr:cNvPr id="83" name="Straight Connector 82"/>
        <xdr:cNvCxnSpPr/>
      </xdr:nvCxnSpPr>
      <xdr:spPr>
        <a:xfrm>
          <a:off x="6477000" y="8467725"/>
          <a:ext cx="0" cy="1238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542925</xdr:colOff>
      <xdr:row>46</xdr:row>
      <xdr:rowOff>85725</xdr:rowOff>
    </xdr:from>
    <xdr:to>
      <xdr:col>14</xdr:col>
      <xdr:colOff>542925</xdr:colOff>
      <xdr:row>47</xdr:row>
      <xdr:rowOff>28575</xdr:rowOff>
    </xdr:to>
    <xdr:cxnSp macro="">
      <xdr:nvCxnSpPr>
        <xdr:cNvPr id="84" name="Straight Connector 83"/>
        <xdr:cNvCxnSpPr/>
      </xdr:nvCxnSpPr>
      <xdr:spPr>
        <a:xfrm>
          <a:off x="6677025" y="8467725"/>
          <a:ext cx="0" cy="1238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771525</xdr:colOff>
      <xdr:row>46</xdr:row>
      <xdr:rowOff>85725</xdr:rowOff>
    </xdr:from>
    <xdr:to>
      <xdr:col>14</xdr:col>
      <xdr:colOff>771525</xdr:colOff>
      <xdr:row>47</xdr:row>
      <xdr:rowOff>28575</xdr:rowOff>
    </xdr:to>
    <xdr:cxnSp macro="">
      <xdr:nvCxnSpPr>
        <xdr:cNvPr id="85" name="Straight Connector 84"/>
        <xdr:cNvCxnSpPr/>
      </xdr:nvCxnSpPr>
      <xdr:spPr>
        <a:xfrm>
          <a:off x="6867525" y="8467725"/>
          <a:ext cx="0" cy="1238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152400</xdr:colOff>
      <xdr:row>46</xdr:row>
      <xdr:rowOff>85725</xdr:rowOff>
    </xdr:from>
    <xdr:to>
      <xdr:col>15</xdr:col>
      <xdr:colOff>152400</xdr:colOff>
      <xdr:row>47</xdr:row>
      <xdr:rowOff>28575</xdr:rowOff>
    </xdr:to>
    <xdr:cxnSp macro="">
      <xdr:nvCxnSpPr>
        <xdr:cNvPr id="86" name="Straight Connector 85"/>
        <xdr:cNvCxnSpPr/>
      </xdr:nvCxnSpPr>
      <xdr:spPr>
        <a:xfrm>
          <a:off x="7019925" y="8467725"/>
          <a:ext cx="0" cy="1238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39</xdr:row>
      <xdr:rowOff>9525</xdr:rowOff>
    </xdr:from>
    <xdr:to>
      <xdr:col>4</xdr:col>
      <xdr:colOff>104775</xdr:colOff>
      <xdr:row>39</xdr:row>
      <xdr:rowOff>133350</xdr:rowOff>
    </xdr:to>
    <xdr:cxnSp macro="">
      <xdr:nvCxnSpPr>
        <xdr:cNvPr id="87" name="Straight Connector 86"/>
        <xdr:cNvCxnSpPr/>
      </xdr:nvCxnSpPr>
      <xdr:spPr>
        <a:xfrm>
          <a:off x="1857375" y="7124700"/>
          <a:ext cx="0" cy="1238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323850</xdr:colOff>
      <xdr:row>39</xdr:row>
      <xdr:rowOff>19050</xdr:rowOff>
    </xdr:from>
    <xdr:to>
      <xdr:col>4</xdr:col>
      <xdr:colOff>323850</xdr:colOff>
      <xdr:row>39</xdr:row>
      <xdr:rowOff>142875</xdr:rowOff>
    </xdr:to>
    <xdr:cxnSp macro="">
      <xdr:nvCxnSpPr>
        <xdr:cNvPr id="88" name="Straight Connector 87"/>
        <xdr:cNvCxnSpPr/>
      </xdr:nvCxnSpPr>
      <xdr:spPr>
        <a:xfrm>
          <a:off x="2076450" y="7134225"/>
          <a:ext cx="0" cy="1238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85725</xdr:colOff>
      <xdr:row>39</xdr:row>
      <xdr:rowOff>19050</xdr:rowOff>
    </xdr:from>
    <xdr:to>
      <xdr:col>5</xdr:col>
      <xdr:colOff>85725</xdr:colOff>
      <xdr:row>39</xdr:row>
      <xdr:rowOff>142875</xdr:rowOff>
    </xdr:to>
    <xdr:cxnSp macro="">
      <xdr:nvCxnSpPr>
        <xdr:cNvPr id="89" name="Straight Connector 88"/>
        <xdr:cNvCxnSpPr/>
      </xdr:nvCxnSpPr>
      <xdr:spPr>
        <a:xfrm>
          <a:off x="2276475" y="7134225"/>
          <a:ext cx="0" cy="1238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314325</xdr:colOff>
      <xdr:row>39</xdr:row>
      <xdr:rowOff>19050</xdr:rowOff>
    </xdr:from>
    <xdr:to>
      <xdr:col>5</xdr:col>
      <xdr:colOff>314325</xdr:colOff>
      <xdr:row>39</xdr:row>
      <xdr:rowOff>142875</xdr:rowOff>
    </xdr:to>
    <xdr:cxnSp macro="">
      <xdr:nvCxnSpPr>
        <xdr:cNvPr id="90" name="Straight Connector 89"/>
        <xdr:cNvCxnSpPr/>
      </xdr:nvCxnSpPr>
      <xdr:spPr>
        <a:xfrm>
          <a:off x="2505075" y="7134225"/>
          <a:ext cx="0" cy="1238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85725</xdr:colOff>
      <xdr:row>39</xdr:row>
      <xdr:rowOff>19050</xdr:rowOff>
    </xdr:from>
    <xdr:to>
      <xdr:col>6</xdr:col>
      <xdr:colOff>85725</xdr:colOff>
      <xdr:row>39</xdr:row>
      <xdr:rowOff>142875</xdr:rowOff>
    </xdr:to>
    <xdr:cxnSp macro="">
      <xdr:nvCxnSpPr>
        <xdr:cNvPr id="91" name="Straight Connector 90"/>
        <xdr:cNvCxnSpPr/>
      </xdr:nvCxnSpPr>
      <xdr:spPr>
        <a:xfrm>
          <a:off x="2714625" y="7134225"/>
          <a:ext cx="0" cy="1238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57150</xdr:colOff>
      <xdr:row>39</xdr:row>
      <xdr:rowOff>85725</xdr:rowOff>
    </xdr:from>
    <xdr:to>
      <xdr:col>16</xdr:col>
      <xdr:colOff>391583</xdr:colOff>
      <xdr:row>39</xdr:row>
      <xdr:rowOff>85725</xdr:rowOff>
    </xdr:to>
    <xdr:cxnSp macro="">
      <xdr:nvCxnSpPr>
        <xdr:cNvPr id="92" name="Straight Connector 91"/>
        <xdr:cNvCxnSpPr/>
      </xdr:nvCxnSpPr>
      <xdr:spPr>
        <a:xfrm>
          <a:off x="2247900" y="7200900"/>
          <a:ext cx="5449358"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95250</xdr:colOff>
      <xdr:row>3</xdr:row>
      <xdr:rowOff>47625</xdr:rowOff>
    </xdr:from>
    <xdr:to>
      <xdr:col>9</xdr:col>
      <xdr:colOff>247650</xdr:colOff>
      <xdr:row>3</xdr:row>
      <xdr:rowOff>47625</xdr:rowOff>
    </xdr:to>
    <xdr:cxnSp macro="">
      <xdr:nvCxnSpPr>
        <xdr:cNvPr id="93" name="Straight Connector 92"/>
        <xdr:cNvCxnSpPr/>
      </xdr:nvCxnSpPr>
      <xdr:spPr>
        <a:xfrm>
          <a:off x="3600450" y="609600"/>
          <a:ext cx="5905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352425</xdr:colOff>
      <xdr:row>1</xdr:row>
      <xdr:rowOff>9525</xdr:rowOff>
    </xdr:from>
    <xdr:to>
      <xdr:col>9</xdr:col>
      <xdr:colOff>381000</xdr:colOff>
      <xdr:row>3</xdr:row>
      <xdr:rowOff>28575</xdr:rowOff>
    </xdr:to>
    <xdr:cxnSp macro="">
      <xdr:nvCxnSpPr>
        <xdr:cNvPr id="94" name="Curved Connector 93"/>
        <xdr:cNvCxnSpPr/>
      </xdr:nvCxnSpPr>
      <xdr:spPr>
        <a:xfrm flipV="1">
          <a:off x="3857625" y="200025"/>
          <a:ext cx="466725" cy="390525"/>
        </a:xfrm>
        <a:prstGeom prst="curvedConnector3">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400050</xdr:colOff>
      <xdr:row>34</xdr:row>
      <xdr:rowOff>123826</xdr:rowOff>
    </xdr:from>
    <xdr:to>
      <xdr:col>12</xdr:col>
      <xdr:colOff>409575</xdr:colOff>
      <xdr:row>37</xdr:row>
      <xdr:rowOff>19050</xdr:rowOff>
    </xdr:to>
    <xdr:cxnSp macro="">
      <xdr:nvCxnSpPr>
        <xdr:cNvPr id="95" name="Straight Arrow Connector 94"/>
        <xdr:cNvCxnSpPr/>
      </xdr:nvCxnSpPr>
      <xdr:spPr>
        <a:xfrm flipH="1" flipV="1">
          <a:off x="5219700" y="6334126"/>
          <a:ext cx="447675" cy="4381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314325</xdr:colOff>
      <xdr:row>29</xdr:row>
      <xdr:rowOff>142875</xdr:rowOff>
    </xdr:from>
    <xdr:to>
      <xdr:col>15</xdr:col>
      <xdr:colOff>123825</xdr:colOff>
      <xdr:row>36</xdr:row>
      <xdr:rowOff>66675</xdr:rowOff>
    </xdr:to>
    <xdr:sp macro="" textlink="">
      <xdr:nvSpPr>
        <xdr:cNvPr id="96" name="Oval 95"/>
        <xdr:cNvSpPr/>
      </xdr:nvSpPr>
      <xdr:spPr>
        <a:xfrm>
          <a:off x="4695825" y="5448300"/>
          <a:ext cx="2295525" cy="1190625"/>
        </a:xfrm>
        <a:prstGeom prst="ellipse">
          <a:avLst/>
        </a:prstGeom>
        <a:noFill/>
        <a:ln>
          <a:solidFill>
            <a:srgbClr val="FF0000"/>
          </a:solid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vi-VN" sz="1100"/>
        </a:p>
      </xdr:txBody>
    </xdr:sp>
    <xdr:clientData/>
  </xdr:twoCellAnchor>
  <xdr:twoCellAnchor>
    <xdr:from>
      <xdr:col>4</xdr:col>
      <xdr:colOff>133350</xdr:colOff>
      <xdr:row>33</xdr:row>
      <xdr:rowOff>9525</xdr:rowOff>
    </xdr:from>
    <xdr:to>
      <xdr:col>10</xdr:col>
      <xdr:colOff>228600</xdr:colOff>
      <xdr:row>38</xdr:row>
      <xdr:rowOff>114300</xdr:rowOff>
    </xdr:to>
    <xdr:sp macro="" textlink="">
      <xdr:nvSpPr>
        <xdr:cNvPr id="97" name="Rounded Rectangle 96"/>
        <xdr:cNvSpPr/>
      </xdr:nvSpPr>
      <xdr:spPr>
        <a:xfrm>
          <a:off x="1885950" y="6038850"/>
          <a:ext cx="2724150" cy="1009650"/>
        </a:xfrm>
        <a:prstGeom prst="roundRect">
          <a:avLst/>
        </a:prstGeom>
        <a:noFill/>
        <a:ln>
          <a:solidFill>
            <a:srgbClr val="92D050"/>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vi-VN" sz="1100"/>
        </a:p>
      </xdr:txBody>
    </xdr:sp>
    <xdr:clientData/>
  </xdr:twoCellAnchor>
  <xdr:twoCellAnchor>
    <xdr:from>
      <xdr:col>0</xdr:col>
      <xdr:colOff>183092</xdr:colOff>
      <xdr:row>37</xdr:row>
      <xdr:rowOff>160867</xdr:rowOff>
    </xdr:from>
    <xdr:to>
      <xdr:col>3</xdr:col>
      <xdr:colOff>719666</xdr:colOff>
      <xdr:row>41</xdr:row>
      <xdr:rowOff>17992</xdr:rowOff>
    </xdr:to>
    <xdr:sp macro="" textlink="">
      <xdr:nvSpPr>
        <xdr:cNvPr id="98" name="Rectangle 97"/>
        <xdr:cNvSpPr/>
      </xdr:nvSpPr>
      <xdr:spPr>
        <a:xfrm>
          <a:off x="183092" y="6914092"/>
          <a:ext cx="1460499" cy="581025"/>
        </a:xfrm>
        <a:prstGeom prst="rect">
          <a:avLst/>
        </a:prstGeom>
        <a:noFill/>
        <a:ln>
          <a:prstDash val="lg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vi-VN" sz="1100"/>
        </a:p>
      </xdr:txBody>
    </xdr:sp>
    <xdr:clientData/>
  </xdr:twoCellAnchor>
  <xdr:twoCellAnchor>
    <xdr:from>
      <xdr:col>4</xdr:col>
      <xdr:colOff>200025</xdr:colOff>
      <xdr:row>40</xdr:row>
      <xdr:rowOff>0</xdr:rowOff>
    </xdr:from>
    <xdr:to>
      <xdr:col>11</xdr:col>
      <xdr:colOff>190500</xdr:colOff>
      <xdr:row>45</xdr:row>
      <xdr:rowOff>47625</xdr:rowOff>
    </xdr:to>
    <xdr:sp macro="" textlink="">
      <xdr:nvSpPr>
        <xdr:cNvPr id="99" name="Oval 98"/>
        <xdr:cNvSpPr/>
      </xdr:nvSpPr>
      <xdr:spPr>
        <a:xfrm>
          <a:off x="1952625" y="7296150"/>
          <a:ext cx="3057525" cy="952500"/>
        </a:xfrm>
        <a:prstGeom prst="ellipse">
          <a:avLst/>
        </a:prstGeom>
        <a:noFill/>
        <a:ln>
          <a:solidFill>
            <a:srgbClr val="00B0F0"/>
          </a:solidFill>
          <a:prstDash val="lgDash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vi-VN" sz="1100"/>
        </a:p>
      </xdr:txBody>
    </xdr:sp>
    <xdr:clientData/>
  </xdr:twoCellAnchor>
  <xdr:twoCellAnchor>
    <xdr:from>
      <xdr:col>10</xdr:col>
      <xdr:colOff>381000</xdr:colOff>
      <xdr:row>44</xdr:row>
      <xdr:rowOff>28575</xdr:rowOff>
    </xdr:from>
    <xdr:to>
      <xdr:col>16</xdr:col>
      <xdr:colOff>85725</xdr:colOff>
      <xdr:row>49</xdr:row>
      <xdr:rowOff>133350</xdr:rowOff>
    </xdr:to>
    <xdr:sp macro="" textlink="">
      <xdr:nvSpPr>
        <xdr:cNvPr id="100" name="Rounded Rectangle 99"/>
        <xdr:cNvSpPr/>
      </xdr:nvSpPr>
      <xdr:spPr>
        <a:xfrm>
          <a:off x="4762500" y="8048625"/>
          <a:ext cx="2628900" cy="1009650"/>
        </a:xfrm>
        <a:prstGeom prst="roundRect">
          <a:avLst/>
        </a:prstGeom>
        <a:noFill/>
        <a:ln>
          <a:solidFill>
            <a:srgbClr val="92D050"/>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vi-VN" sz="1100"/>
        </a:p>
      </xdr:txBody>
    </xdr:sp>
    <xdr:clientData/>
  </xdr:twoCellAnchor>
  <xdr:twoCellAnchor>
    <xdr:from>
      <xdr:col>18</xdr:col>
      <xdr:colOff>266700</xdr:colOff>
      <xdr:row>29</xdr:row>
      <xdr:rowOff>123825</xdr:rowOff>
    </xdr:from>
    <xdr:to>
      <xdr:col>22</xdr:col>
      <xdr:colOff>38100</xdr:colOff>
      <xdr:row>37</xdr:row>
      <xdr:rowOff>142875</xdr:rowOff>
    </xdr:to>
    <xdr:cxnSp macro="">
      <xdr:nvCxnSpPr>
        <xdr:cNvPr id="101" name="Curved Connector 100"/>
        <xdr:cNvCxnSpPr/>
      </xdr:nvCxnSpPr>
      <xdr:spPr>
        <a:xfrm flipV="1">
          <a:off x="8448675" y="5429250"/>
          <a:ext cx="1524000" cy="1466850"/>
        </a:xfrm>
        <a:prstGeom prst="curved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85725</xdr:colOff>
      <xdr:row>32</xdr:row>
      <xdr:rowOff>0</xdr:rowOff>
    </xdr:from>
    <xdr:to>
      <xdr:col>16</xdr:col>
      <xdr:colOff>352425</xdr:colOff>
      <xdr:row>34</xdr:row>
      <xdr:rowOff>19050</xdr:rowOff>
    </xdr:to>
    <xdr:sp macro="" textlink="">
      <xdr:nvSpPr>
        <xdr:cNvPr id="102" name="Striped Right Arrow 101"/>
        <xdr:cNvSpPr/>
      </xdr:nvSpPr>
      <xdr:spPr>
        <a:xfrm>
          <a:off x="7391400" y="5848350"/>
          <a:ext cx="266700" cy="381000"/>
        </a:xfrm>
        <a:prstGeom prst="strip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vi-VN" sz="1100"/>
        </a:p>
      </xdr:txBody>
    </xdr:sp>
    <xdr:clientData/>
  </xdr:twoCellAnchor>
  <xdr:twoCellAnchor>
    <xdr:from>
      <xdr:col>16</xdr:col>
      <xdr:colOff>133350</xdr:colOff>
      <xdr:row>41</xdr:row>
      <xdr:rowOff>152400</xdr:rowOff>
    </xdr:from>
    <xdr:to>
      <xdr:col>16</xdr:col>
      <xdr:colOff>400050</xdr:colOff>
      <xdr:row>43</xdr:row>
      <xdr:rowOff>171450</xdr:rowOff>
    </xdr:to>
    <xdr:sp macro="" textlink="">
      <xdr:nvSpPr>
        <xdr:cNvPr id="103" name="Striped Right Arrow 102"/>
        <xdr:cNvSpPr/>
      </xdr:nvSpPr>
      <xdr:spPr>
        <a:xfrm>
          <a:off x="7439025" y="7629525"/>
          <a:ext cx="266700" cy="381000"/>
        </a:xfrm>
        <a:prstGeom prst="strip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vi-VN" sz="1100"/>
        </a:p>
      </xdr:txBody>
    </xdr:sp>
    <xdr:clientData/>
  </xdr:twoCellAnchor>
  <xdr:twoCellAnchor>
    <xdr:from>
      <xdr:col>16</xdr:col>
      <xdr:colOff>352425</xdr:colOff>
      <xdr:row>24</xdr:row>
      <xdr:rowOff>19050</xdr:rowOff>
    </xdr:from>
    <xdr:to>
      <xdr:col>18</xdr:col>
      <xdr:colOff>38100</xdr:colOff>
      <xdr:row>33</xdr:row>
      <xdr:rowOff>9525</xdr:rowOff>
    </xdr:to>
    <xdr:cxnSp macro="">
      <xdr:nvCxnSpPr>
        <xdr:cNvPr id="104" name="Curved Connector 103"/>
        <xdr:cNvCxnSpPr>
          <a:stCxn id="102" idx="3"/>
        </xdr:cNvCxnSpPr>
      </xdr:nvCxnSpPr>
      <xdr:spPr>
        <a:xfrm flipV="1">
          <a:off x="7658100" y="4410075"/>
          <a:ext cx="561975" cy="1628775"/>
        </a:xfrm>
        <a:prstGeom prst="curvedConnector2">
          <a:avLst/>
        </a:prstGeom>
        <a:ln>
          <a:prstDash val="lgDashDot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400050</xdr:colOff>
      <xdr:row>26</xdr:row>
      <xdr:rowOff>9525</xdr:rowOff>
    </xdr:from>
    <xdr:to>
      <xdr:col>18</xdr:col>
      <xdr:colOff>38100</xdr:colOff>
      <xdr:row>42</xdr:row>
      <xdr:rowOff>161925</xdr:rowOff>
    </xdr:to>
    <xdr:cxnSp macro="">
      <xdr:nvCxnSpPr>
        <xdr:cNvPr id="105" name="Curved Connector 104"/>
        <xdr:cNvCxnSpPr>
          <a:stCxn id="103" idx="3"/>
        </xdr:cNvCxnSpPr>
      </xdr:nvCxnSpPr>
      <xdr:spPr>
        <a:xfrm flipV="1">
          <a:off x="7705725" y="4762500"/>
          <a:ext cx="514350" cy="3057525"/>
        </a:xfrm>
        <a:prstGeom prst="curvedConnector2">
          <a:avLst/>
        </a:prstGeom>
        <a:ln>
          <a:prstDash val="lgDashDot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326571</xdr:colOff>
      <xdr:row>13</xdr:row>
      <xdr:rowOff>95250</xdr:rowOff>
    </xdr:from>
    <xdr:to>
      <xdr:col>28</xdr:col>
      <xdr:colOff>238125</xdr:colOff>
      <xdr:row>27</xdr:row>
      <xdr:rowOff>104775</xdr:rowOff>
    </xdr:to>
    <xdr:cxnSp macro="">
      <xdr:nvCxnSpPr>
        <xdr:cNvPr id="106" name="Straight Arrow Connector 105"/>
        <xdr:cNvCxnSpPr/>
      </xdr:nvCxnSpPr>
      <xdr:spPr>
        <a:xfrm flipH="1" flipV="1">
          <a:off x="12318546" y="2495550"/>
          <a:ext cx="1397454" cy="25431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639535</xdr:colOff>
      <xdr:row>1</xdr:row>
      <xdr:rowOff>163286</xdr:rowOff>
    </xdr:from>
    <xdr:to>
      <xdr:col>25</xdr:col>
      <xdr:colOff>340179</xdr:colOff>
      <xdr:row>13</xdr:row>
      <xdr:rowOff>1</xdr:rowOff>
    </xdr:to>
    <xdr:cxnSp macro="">
      <xdr:nvCxnSpPr>
        <xdr:cNvPr id="107" name="Straight Arrow Connector 106"/>
        <xdr:cNvCxnSpPr/>
      </xdr:nvCxnSpPr>
      <xdr:spPr>
        <a:xfrm flipH="1" flipV="1">
          <a:off x="11945710" y="353786"/>
          <a:ext cx="386444" cy="2046515"/>
        </a:xfrm>
        <a:prstGeom prst="straightConnector1">
          <a:avLst/>
        </a:prstGeom>
        <a:ln>
          <a:prstDash val="lgDash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502111</xdr:colOff>
      <xdr:row>2</xdr:row>
      <xdr:rowOff>142876</xdr:rowOff>
    </xdr:from>
    <xdr:to>
      <xdr:col>25</xdr:col>
      <xdr:colOff>340178</xdr:colOff>
      <xdr:row>12</xdr:row>
      <xdr:rowOff>163285</xdr:rowOff>
    </xdr:to>
    <xdr:cxnSp macro="">
      <xdr:nvCxnSpPr>
        <xdr:cNvPr id="108" name="Straight Arrow Connector 107"/>
        <xdr:cNvCxnSpPr/>
      </xdr:nvCxnSpPr>
      <xdr:spPr>
        <a:xfrm flipH="1" flipV="1">
          <a:off x="11808286" y="514351"/>
          <a:ext cx="523867" cy="1868259"/>
        </a:xfrm>
        <a:prstGeom prst="straightConnector1">
          <a:avLst/>
        </a:prstGeom>
        <a:ln>
          <a:prstDash val="lgDash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137584</xdr:colOff>
      <xdr:row>27</xdr:row>
      <xdr:rowOff>0</xdr:rowOff>
    </xdr:from>
    <xdr:to>
      <xdr:col>25</xdr:col>
      <xdr:colOff>201083</xdr:colOff>
      <xdr:row>28</xdr:row>
      <xdr:rowOff>10583</xdr:rowOff>
    </xdr:to>
    <xdr:cxnSp macro="">
      <xdr:nvCxnSpPr>
        <xdr:cNvPr id="109" name="Straight Arrow Connector 108"/>
        <xdr:cNvCxnSpPr/>
      </xdr:nvCxnSpPr>
      <xdr:spPr>
        <a:xfrm flipH="1">
          <a:off x="11443759" y="4933950"/>
          <a:ext cx="749299" cy="191558"/>
        </a:xfrm>
        <a:prstGeom prst="straightConnector1">
          <a:avLst/>
        </a:prstGeom>
        <a:ln>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296334</xdr:colOff>
      <xdr:row>26</xdr:row>
      <xdr:rowOff>169333</xdr:rowOff>
    </xdr:from>
    <xdr:to>
      <xdr:col>25</xdr:col>
      <xdr:colOff>232833</xdr:colOff>
      <xdr:row>48</xdr:row>
      <xdr:rowOff>127000</xdr:rowOff>
    </xdr:to>
    <xdr:cxnSp macro="">
      <xdr:nvCxnSpPr>
        <xdr:cNvPr id="110" name="Straight Arrow Connector 109"/>
        <xdr:cNvCxnSpPr/>
      </xdr:nvCxnSpPr>
      <xdr:spPr>
        <a:xfrm flipH="1">
          <a:off x="11602509" y="4922308"/>
          <a:ext cx="622299" cy="3948642"/>
        </a:xfrm>
        <a:prstGeom prst="straightConnector1">
          <a:avLst/>
        </a:prstGeom>
        <a:ln>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232834</xdr:colOff>
      <xdr:row>75</xdr:row>
      <xdr:rowOff>137584</xdr:rowOff>
    </xdr:from>
    <xdr:to>
      <xdr:col>14</xdr:col>
      <xdr:colOff>116417</xdr:colOff>
      <xdr:row>80</xdr:row>
      <xdr:rowOff>63500</xdr:rowOff>
    </xdr:to>
    <xdr:cxnSp macro="">
      <xdr:nvCxnSpPr>
        <xdr:cNvPr id="111" name="Straight Arrow Connector 110"/>
        <xdr:cNvCxnSpPr/>
      </xdr:nvCxnSpPr>
      <xdr:spPr>
        <a:xfrm>
          <a:off x="3738034" y="13148734"/>
          <a:ext cx="2512483" cy="678391"/>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243417</xdr:colOff>
      <xdr:row>76</xdr:row>
      <xdr:rowOff>0</xdr:rowOff>
    </xdr:from>
    <xdr:to>
      <xdr:col>21</xdr:col>
      <xdr:colOff>169333</xdr:colOff>
      <xdr:row>80</xdr:row>
      <xdr:rowOff>63500</xdr:rowOff>
    </xdr:to>
    <xdr:cxnSp macro="">
      <xdr:nvCxnSpPr>
        <xdr:cNvPr id="112" name="Straight Arrow Connector 111"/>
        <xdr:cNvCxnSpPr/>
      </xdr:nvCxnSpPr>
      <xdr:spPr>
        <a:xfrm>
          <a:off x="7549092" y="13154025"/>
          <a:ext cx="2116666" cy="673100"/>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243417</xdr:colOff>
      <xdr:row>76</xdr:row>
      <xdr:rowOff>0</xdr:rowOff>
    </xdr:from>
    <xdr:to>
      <xdr:col>24</xdr:col>
      <xdr:colOff>666750</xdr:colOff>
      <xdr:row>80</xdr:row>
      <xdr:rowOff>31750</xdr:rowOff>
    </xdr:to>
    <xdr:cxnSp macro="">
      <xdr:nvCxnSpPr>
        <xdr:cNvPr id="113" name="Straight Arrow Connector 112"/>
        <xdr:cNvCxnSpPr/>
      </xdr:nvCxnSpPr>
      <xdr:spPr>
        <a:xfrm>
          <a:off x="7549092" y="13154025"/>
          <a:ext cx="4423833" cy="641350"/>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54428</xdr:colOff>
      <xdr:row>5</xdr:row>
      <xdr:rowOff>136071</xdr:rowOff>
    </xdr:from>
    <xdr:to>
      <xdr:col>25</xdr:col>
      <xdr:colOff>557893</xdr:colOff>
      <xdr:row>7</xdr:row>
      <xdr:rowOff>149679</xdr:rowOff>
    </xdr:to>
    <xdr:sp macro="" textlink="">
      <xdr:nvSpPr>
        <xdr:cNvPr id="114" name="Striped Right Arrow 113"/>
        <xdr:cNvSpPr/>
      </xdr:nvSpPr>
      <xdr:spPr>
        <a:xfrm>
          <a:off x="11360603" y="1069521"/>
          <a:ext cx="1189265" cy="394608"/>
        </a:xfrm>
        <a:prstGeom prst="strip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vi-VN" sz="1100"/>
        </a:p>
      </xdr:txBody>
    </xdr:sp>
    <xdr:clientData/>
  </xdr:twoCellAnchor>
  <xdr:twoCellAnchor>
    <xdr:from>
      <xdr:col>33</xdr:col>
      <xdr:colOff>312964</xdr:colOff>
      <xdr:row>15</xdr:row>
      <xdr:rowOff>163286</xdr:rowOff>
    </xdr:from>
    <xdr:to>
      <xdr:col>33</xdr:col>
      <xdr:colOff>312964</xdr:colOff>
      <xdr:row>50</xdr:row>
      <xdr:rowOff>163287</xdr:rowOff>
    </xdr:to>
    <xdr:cxnSp macro="">
      <xdr:nvCxnSpPr>
        <xdr:cNvPr id="115" name="Straight Arrow Connector 114"/>
        <xdr:cNvCxnSpPr/>
      </xdr:nvCxnSpPr>
      <xdr:spPr>
        <a:xfrm flipV="1">
          <a:off x="16076839" y="2925536"/>
          <a:ext cx="0" cy="63531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42523</xdr:colOff>
      <xdr:row>17</xdr:row>
      <xdr:rowOff>176164</xdr:rowOff>
    </xdr:from>
    <xdr:to>
      <xdr:col>2</xdr:col>
      <xdr:colOff>166688</xdr:colOff>
      <xdr:row>17</xdr:row>
      <xdr:rowOff>176164</xdr:rowOff>
    </xdr:to>
    <xdr:cxnSp macro="">
      <xdr:nvCxnSpPr>
        <xdr:cNvPr id="116" name="Straight Arrow Connector 115"/>
        <xdr:cNvCxnSpPr/>
      </xdr:nvCxnSpPr>
      <xdr:spPr>
        <a:xfrm>
          <a:off x="756898" y="3300364"/>
          <a:ext cx="12416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714375</xdr:colOff>
      <xdr:row>28</xdr:row>
      <xdr:rowOff>11907</xdr:rowOff>
    </xdr:from>
    <xdr:to>
      <xdr:col>3</xdr:col>
      <xdr:colOff>714375</xdr:colOff>
      <xdr:row>29</xdr:row>
      <xdr:rowOff>23813</xdr:rowOff>
    </xdr:to>
    <xdr:cxnSp macro="">
      <xdr:nvCxnSpPr>
        <xdr:cNvPr id="117" name="Straight Arrow Connector 116"/>
        <xdr:cNvCxnSpPr/>
      </xdr:nvCxnSpPr>
      <xdr:spPr>
        <a:xfrm flipV="1">
          <a:off x="1638300" y="5126832"/>
          <a:ext cx="0" cy="2024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11908</xdr:colOff>
      <xdr:row>14</xdr:row>
      <xdr:rowOff>142872</xdr:rowOff>
    </xdr:from>
    <xdr:to>
      <xdr:col>2</xdr:col>
      <xdr:colOff>166689</xdr:colOff>
      <xdr:row>14</xdr:row>
      <xdr:rowOff>142872</xdr:rowOff>
    </xdr:to>
    <xdr:cxnSp macro="">
      <xdr:nvCxnSpPr>
        <xdr:cNvPr id="118" name="Straight Arrow Connector 117"/>
        <xdr:cNvCxnSpPr/>
      </xdr:nvCxnSpPr>
      <xdr:spPr>
        <a:xfrm>
          <a:off x="726283" y="2724147"/>
          <a:ext cx="154781"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381000</xdr:colOff>
      <xdr:row>13</xdr:row>
      <xdr:rowOff>71438</xdr:rowOff>
    </xdr:from>
    <xdr:to>
      <xdr:col>3</xdr:col>
      <xdr:colOff>381000</xdr:colOff>
      <xdr:row>14</xdr:row>
      <xdr:rowOff>23812</xdr:rowOff>
    </xdr:to>
    <xdr:cxnSp macro="">
      <xdr:nvCxnSpPr>
        <xdr:cNvPr id="119" name="Straight Arrow Connector 118"/>
        <xdr:cNvCxnSpPr/>
      </xdr:nvCxnSpPr>
      <xdr:spPr>
        <a:xfrm>
          <a:off x="1304925" y="2471738"/>
          <a:ext cx="0" cy="1333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250031</xdr:colOff>
      <xdr:row>15</xdr:row>
      <xdr:rowOff>59531</xdr:rowOff>
    </xdr:from>
    <xdr:to>
      <xdr:col>9</xdr:col>
      <xdr:colOff>250031</xdr:colOff>
      <xdr:row>21</xdr:row>
      <xdr:rowOff>2</xdr:rowOff>
    </xdr:to>
    <xdr:cxnSp macro="">
      <xdr:nvCxnSpPr>
        <xdr:cNvPr id="120" name="Straight Arrow Connector 119"/>
        <xdr:cNvCxnSpPr/>
      </xdr:nvCxnSpPr>
      <xdr:spPr>
        <a:xfrm flipV="1">
          <a:off x="4193381" y="2821781"/>
          <a:ext cx="0" cy="102632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404813</xdr:colOff>
      <xdr:row>20</xdr:row>
      <xdr:rowOff>2</xdr:rowOff>
    </xdr:from>
    <xdr:to>
      <xdr:col>8</xdr:col>
      <xdr:colOff>404813</xdr:colOff>
      <xdr:row>20</xdr:row>
      <xdr:rowOff>154782</xdr:rowOff>
    </xdr:to>
    <xdr:cxnSp macro="">
      <xdr:nvCxnSpPr>
        <xdr:cNvPr id="121" name="Straight Arrow Connector 120"/>
        <xdr:cNvCxnSpPr/>
      </xdr:nvCxnSpPr>
      <xdr:spPr>
        <a:xfrm flipV="1">
          <a:off x="3910013" y="3667127"/>
          <a:ext cx="0" cy="1547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35719</xdr:colOff>
      <xdr:row>22</xdr:row>
      <xdr:rowOff>95241</xdr:rowOff>
    </xdr:from>
    <xdr:to>
      <xdr:col>2</xdr:col>
      <xdr:colOff>166688</xdr:colOff>
      <xdr:row>22</xdr:row>
      <xdr:rowOff>95241</xdr:rowOff>
    </xdr:to>
    <xdr:cxnSp macro="">
      <xdr:nvCxnSpPr>
        <xdr:cNvPr id="122" name="Straight Arrow Connector 121"/>
        <xdr:cNvCxnSpPr/>
      </xdr:nvCxnSpPr>
      <xdr:spPr>
        <a:xfrm>
          <a:off x="750094" y="4124316"/>
          <a:ext cx="130969"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35719</xdr:colOff>
      <xdr:row>22</xdr:row>
      <xdr:rowOff>95246</xdr:rowOff>
    </xdr:from>
    <xdr:to>
      <xdr:col>4</xdr:col>
      <xdr:colOff>381000</xdr:colOff>
      <xdr:row>22</xdr:row>
      <xdr:rowOff>95246</xdr:rowOff>
    </xdr:to>
    <xdr:cxnSp macro="">
      <xdr:nvCxnSpPr>
        <xdr:cNvPr id="123" name="Straight Arrow Connector 122"/>
        <xdr:cNvCxnSpPr/>
      </xdr:nvCxnSpPr>
      <xdr:spPr>
        <a:xfrm>
          <a:off x="1788319" y="4124321"/>
          <a:ext cx="345281"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357189</xdr:colOff>
      <xdr:row>23</xdr:row>
      <xdr:rowOff>166687</xdr:rowOff>
    </xdr:from>
    <xdr:to>
      <xdr:col>7</xdr:col>
      <xdr:colOff>428625</xdr:colOff>
      <xdr:row>24</xdr:row>
      <xdr:rowOff>154782</xdr:rowOff>
    </xdr:to>
    <xdr:cxnSp macro="">
      <xdr:nvCxnSpPr>
        <xdr:cNvPr id="124" name="Straight Arrow Connector 123"/>
        <xdr:cNvCxnSpPr/>
      </xdr:nvCxnSpPr>
      <xdr:spPr>
        <a:xfrm flipH="1">
          <a:off x="2547939" y="4376737"/>
          <a:ext cx="947736" cy="16907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35719</xdr:colOff>
      <xdr:row>18</xdr:row>
      <xdr:rowOff>83344</xdr:rowOff>
    </xdr:from>
    <xdr:to>
      <xdr:col>4</xdr:col>
      <xdr:colOff>345281</xdr:colOff>
      <xdr:row>18</xdr:row>
      <xdr:rowOff>83344</xdr:rowOff>
    </xdr:to>
    <xdr:cxnSp macro="">
      <xdr:nvCxnSpPr>
        <xdr:cNvPr id="125" name="Straight Arrow Connector 124"/>
        <xdr:cNvCxnSpPr/>
      </xdr:nvCxnSpPr>
      <xdr:spPr>
        <a:xfrm>
          <a:off x="1788319" y="3388519"/>
          <a:ext cx="309562"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35719</xdr:colOff>
      <xdr:row>22</xdr:row>
      <xdr:rowOff>71437</xdr:rowOff>
    </xdr:from>
    <xdr:to>
      <xdr:col>7</xdr:col>
      <xdr:colOff>357187</xdr:colOff>
      <xdr:row>22</xdr:row>
      <xdr:rowOff>71437</xdr:rowOff>
    </xdr:to>
    <xdr:cxnSp macro="">
      <xdr:nvCxnSpPr>
        <xdr:cNvPr id="126" name="Straight Arrow Connector 125"/>
        <xdr:cNvCxnSpPr/>
      </xdr:nvCxnSpPr>
      <xdr:spPr>
        <a:xfrm>
          <a:off x="3102769" y="4100512"/>
          <a:ext cx="321468"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Ps%2012%204.3%20P1%20Thang%20luong%20P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INHCAN/Kinhcan24sTrain/HR%20traning%20chuyen%20sau/4.%20Giu%20-%20DTNL%20(Duy%20tri%20nguon%20luc)/Luong%203p/Ly%20thuyet%20luong%203P%20mr%20Cuong/Bo%20file%20mau/0%20Co%20so%20ly%20thuyet%20xay%20dung%20he%20thong%20luong%203P.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Ps%2012%206%203P%201%20Cs%20luong%20thuong%203P%20phong%20Depo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Ps%2012%205.2%20P3%20KPI%20vi%20tri%20Tp%20Depot%20va%20NV%20chung%20tu.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3Ps%2012%203%202%20P2%20Khung%20nang%20luc%20P%20Depoti%20cong%20ty%20Logistic%20Phuong%20Linh.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Ps%2012%202.4%20Co%20cau%20to%20chuc%20phong%20Depot%20cong%20ty%20Logictic%20Phuong%20Lin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 do vi tri"/>
      <sheetName val="Ket qua xep hang cong viec"/>
      <sheetName val="Thang luong P1 - cd"/>
      <sheetName val="Thang luong P1 - bd full"/>
      <sheetName val="Thang luong P1 - bd c2"/>
      <sheetName val="pan2 P1 bdoi theo vi tri c3 "/>
      <sheetName val="Xep ngach luong"/>
      <sheetName val="TL P1 CD theo Ngach"/>
      <sheetName val="TL P1 BD theo Ngach - Nhom"/>
    </sheetNames>
    <sheetDataSet>
      <sheetData sheetId="0"/>
      <sheetData sheetId="1"/>
      <sheetData sheetId="2">
        <row r="5">
          <cell r="D5">
            <v>0</v>
          </cell>
        </row>
        <row r="6">
          <cell r="D6" t="str">
            <v>TP Depot</v>
          </cell>
          <cell r="H6">
            <v>6205000</v>
          </cell>
          <cell r="I6">
            <v>6205000</v>
          </cell>
        </row>
        <row r="7">
          <cell r="D7" t="str">
            <v>GĐ</v>
          </cell>
          <cell r="I7">
            <v>6077000</v>
          </cell>
        </row>
        <row r="8">
          <cell r="D8" t="str">
            <v>PGĐ</v>
          </cell>
          <cell r="I8">
            <v>5893000</v>
          </cell>
        </row>
        <row r="9">
          <cell r="D9" t="str">
            <v>TP Cho thuê Kho</v>
          </cell>
          <cell r="I9">
            <v>5594000</v>
          </cell>
        </row>
        <row r="10">
          <cell r="D10" t="str">
            <v>TP Vận chuyển</v>
          </cell>
          <cell r="I10">
            <v>5594000</v>
          </cell>
        </row>
        <row r="11">
          <cell r="D11" t="str">
            <v>TP Kế toán</v>
          </cell>
          <cell r="I11">
            <v>5543000</v>
          </cell>
        </row>
        <row r="12">
          <cell r="D12" t="str">
            <v>TP HCNS</v>
          </cell>
          <cell r="I12">
            <v>5354000</v>
          </cell>
        </row>
        <row r="13">
          <cell r="D13" t="str">
            <v>PP Depot</v>
          </cell>
          <cell r="I13">
            <v>5207000</v>
          </cell>
        </row>
        <row r="14">
          <cell r="D14" t="str">
            <v>Tổ trưởng Vệ sinh</v>
          </cell>
          <cell r="I14">
            <v>4429000</v>
          </cell>
        </row>
        <row r="15">
          <cell r="D15" t="str">
            <v>Tổ trưởng xe nâng</v>
          </cell>
          <cell r="I15">
            <v>4418000</v>
          </cell>
        </row>
        <row r="16">
          <cell r="D16" t="str">
            <v>Tổ trưởng GĐ cont</v>
          </cell>
          <cell r="I16">
            <v>4418000</v>
          </cell>
        </row>
        <row r="17">
          <cell r="D17" t="str">
            <v>Tổ trưởng chứng từ</v>
          </cell>
          <cell r="I17">
            <v>4043000</v>
          </cell>
        </row>
        <row r="18">
          <cell r="D18" t="str">
            <v>Kế toán Công nợ</v>
          </cell>
          <cell r="I18">
            <v>3565000</v>
          </cell>
        </row>
        <row r="19">
          <cell r="D19" t="str">
            <v>Kế toán TH</v>
          </cell>
          <cell r="I19">
            <v>3431000</v>
          </cell>
        </row>
        <row r="20">
          <cell r="D20" t="str">
            <v>Tuyển dụng - Đào tạo</v>
          </cell>
          <cell r="I20">
            <v>3349000</v>
          </cell>
        </row>
        <row r="21">
          <cell r="D21" t="str">
            <v>Giám sát nâng hạ cont</v>
          </cell>
          <cell r="I21">
            <v>3323000</v>
          </cell>
        </row>
        <row r="22">
          <cell r="D22" t="str">
            <v>Kế toán Thuế</v>
          </cell>
          <cell r="I22">
            <v>3270000</v>
          </cell>
        </row>
        <row r="23">
          <cell r="D23" t="str">
            <v>Giám định cont</v>
          </cell>
          <cell r="I23">
            <v>3241000</v>
          </cell>
        </row>
        <row r="24">
          <cell r="D24" t="str">
            <v>Lái xe nâng</v>
          </cell>
          <cell r="I24">
            <v>3033000</v>
          </cell>
        </row>
        <row r="25">
          <cell r="D25" t="str">
            <v>Chứng từ hải quan</v>
          </cell>
          <cell r="I25">
            <v>3012000</v>
          </cell>
        </row>
        <row r="26">
          <cell r="D26" t="str">
            <v>Chứng từ</v>
          </cell>
          <cell r="I26">
            <v>2866000</v>
          </cell>
        </row>
        <row r="27">
          <cell r="D27" t="str">
            <v>Lương thưởng</v>
          </cell>
          <cell r="I27">
            <v>2841000</v>
          </cell>
        </row>
        <row r="28">
          <cell r="D28" t="str">
            <v>Lái xe cont</v>
          </cell>
          <cell r="I28">
            <v>2812000</v>
          </cell>
        </row>
        <row r="29">
          <cell r="D29" t="str">
            <v>Hành chính tổng hợp</v>
          </cell>
          <cell r="I29">
            <v>2599000</v>
          </cell>
        </row>
        <row r="30">
          <cell r="D30" t="str">
            <v>Admin kho</v>
          </cell>
          <cell r="I30">
            <v>2588000</v>
          </cell>
        </row>
        <row r="31">
          <cell r="D31" t="str">
            <v>Thống kê</v>
          </cell>
          <cell r="I31">
            <v>2358000</v>
          </cell>
        </row>
        <row r="32">
          <cell r="D32" t="str">
            <v>Phụ kho</v>
          </cell>
          <cell r="I32">
            <v>2287000</v>
          </cell>
        </row>
        <row r="33">
          <cell r="D33" t="str">
            <v>Vệ sinh</v>
          </cell>
          <cell r="I33">
            <v>1740000</v>
          </cell>
        </row>
      </sheetData>
      <sheetData sheetId="3">
        <row r="6">
          <cell r="I6">
            <v>4347000</v>
          </cell>
        </row>
      </sheetData>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oi thieu"/>
      <sheetName val="Outline"/>
      <sheetName val="He thong QTNS"/>
      <sheetName val="3p"/>
      <sheetName val="Ket Qua 3P - Thang luong"/>
      <sheetName val="KQ 3P - CS luong 1 phong"/>
      <sheetName val="MTCV TP Kinh doanh"/>
      <sheetName val="MTCV KD pt du an"/>
      <sheetName val="KPI QAQC final"/>
      <sheetName val="KNL R&amp;D final"/>
      <sheetName val="Cau hoi can HV tra loi"/>
    </sheetNames>
    <sheetDataSet>
      <sheetData sheetId="0"/>
      <sheetData sheetId="1"/>
      <sheetData sheetId="2"/>
      <sheetData sheetId="3"/>
      <sheetData sheetId="4"/>
      <sheetData sheetId="5">
        <row r="211">
          <cell r="C211" t="str">
            <v>K1</v>
          </cell>
          <cell r="E211" t="str">
            <v>QL bậc 1</v>
          </cell>
          <cell r="J211">
            <v>18.23</v>
          </cell>
          <cell r="K211">
            <v>5.5</v>
          </cell>
        </row>
        <row r="212">
          <cell r="C212" t="str">
            <v>K2</v>
          </cell>
          <cell r="J212">
            <v>21.23</v>
          </cell>
          <cell r="K212">
            <v>6.25</v>
          </cell>
        </row>
        <row r="213">
          <cell r="C213" t="str">
            <v>K3</v>
          </cell>
          <cell r="E213" t="str">
            <v>QL bậc 2</v>
          </cell>
          <cell r="J213">
            <v>26.23</v>
          </cell>
          <cell r="K213">
            <v>7.5</v>
          </cell>
        </row>
        <row r="214">
          <cell r="C214" t="str">
            <v>K4</v>
          </cell>
          <cell r="J214">
            <v>31.23</v>
          </cell>
          <cell r="K214">
            <v>8.75</v>
          </cell>
        </row>
        <row r="215">
          <cell r="C215" t="str">
            <v>K5</v>
          </cell>
          <cell r="E215" t="str">
            <v>QL bậc 3</v>
          </cell>
          <cell r="J215">
            <v>36.229999999999997</v>
          </cell>
          <cell r="K215">
            <v>10</v>
          </cell>
        </row>
        <row r="216">
          <cell r="C216" t="str">
            <v>K6</v>
          </cell>
          <cell r="J216">
            <v>41.23</v>
          </cell>
          <cell r="K216">
            <v>11.25</v>
          </cell>
        </row>
        <row r="236">
          <cell r="C236" t="str">
            <v>K1</v>
          </cell>
          <cell r="E236" t="str">
            <v>TP bậc 1</v>
          </cell>
          <cell r="J236">
            <v>30</v>
          </cell>
          <cell r="K236">
            <v>8.75</v>
          </cell>
        </row>
        <row r="237">
          <cell r="C237" t="str">
            <v>K2</v>
          </cell>
          <cell r="E237" t="str">
            <v>TP bậc 2</v>
          </cell>
          <cell r="J237">
            <v>35</v>
          </cell>
          <cell r="K237">
            <v>10</v>
          </cell>
        </row>
        <row r="238">
          <cell r="C238" t="str">
            <v>K3</v>
          </cell>
          <cell r="E238" t="str">
            <v>TP bậc 3</v>
          </cell>
          <cell r="J238">
            <v>40</v>
          </cell>
          <cell r="K238">
            <v>11.25</v>
          </cell>
        </row>
        <row r="239">
          <cell r="C239" t="str">
            <v>K4</v>
          </cell>
          <cell r="E239" t="str">
            <v>TP bậc 4</v>
          </cell>
          <cell r="J239">
            <v>45</v>
          </cell>
          <cell r="K239">
            <v>12.5</v>
          </cell>
        </row>
        <row r="240">
          <cell r="C240" t="str">
            <v>K5</v>
          </cell>
          <cell r="E240" t="str">
            <v>TP bậc 5</v>
          </cell>
          <cell r="J240">
            <v>50</v>
          </cell>
          <cell r="K240">
            <v>13.75</v>
          </cell>
        </row>
      </sheetData>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 P1 co dinh"/>
      <sheetName val="pan1 P1 co dinh theo vi tri"/>
      <sheetName val="CS P1 bien doi"/>
      <sheetName val="pan2 P1 bdoi theo vi tri c1"/>
      <sheetName val="Tinh thu chinh sach"/>
    </sheetNames>
    <sheetDataSet>
      <sheetData sheetId="0">
        <row r="12">
          <cell r="AC12">
            <v>1.3750000000000002</v>
          </cell>
        </row>
        <row r="13">
          <cell r="AC13">
            <v>1.2727272727272725</v>
          </cell>
        </row>
        <row r="14">
          <cell r="AC14">
            <v>1.2142857142857144</v>
          </cell>
        </row>
      </sheetData>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g ty"/>
      <sheetName val="Ty trong"/>
      <sheetName val="BĐCL cong bo"/>
      <sheetName val="So do to chuc"/>
      <sheetName val="BSC"/>
      <sheetName val="O-KR"/>
      <sheetName val="KPI bp Depot"/>
      <sheetName val="Co cau to chuc BP Depot"/>
      <sheetName val="JD - KPI"/>
      <sheetName val="KPI Tp Depot"/>
      <sheetName val="KPI Tp Depot final"/>
      <sheetName val="KPI chung tu"/>
      <sheetName val="KPI chung tu final tha noi"/>
      <sheetName val="KPI chung tu final ngan xep"/>
      <sheetName val="Du lieu"/>
      <sheetName val="QT DG"/>
      <sheetName val="Bang tinh dinh muc"/>
      <sheetName val="He thong QTNS"/>
      <sheetName val="3p"/>
      <sheetName val="Luu do thiet ke BSC - KPI"/>
      <sheetName val="KPI - 3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2">
          <cell r="D12">
            <v>200</v>
          </cell>
        </row>
      </sheetData>
      <sheetData sheetId="17"/>
      <sheetData sheetId="18"/>
      <sheetData sheetId="19"/>
      <sheetData sheetId="2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g ty"/>
      <sheetName val="XD bac nang luc"/>
      <sheetName val="Core VH"/>
      <sheetName val="XDCL"/>
      <sheetName val="Core Canh tranh"/>
      <sheetName val="BĐCL cong bo"/>
      <sheetName val="B - S - Compentencies "/>
      <sheetName val="So do to chuc "/>
      <sheetName val="Thu vien NL p Depot"/>
      <sheetName val="Co cau to chuc BP"/>
      <sheetName val="Bang phan tach NL"/>
      <sheetName val="KNL TP Depot"/>
      <sheetName val="KNL TP Depot final"/>
      <sheetName val="KNL Chung tu"/>
      <sheetName val="KNL NV final"/>
      <sheetName val="Tu dien NL"/>
      <sheetName val="CT dao tao KD Level1"/>
      <sheetName val="CS P1 co dinh"/>
      <sheetName val="pan1 P1 co dinh theo vi tri"/>
      <sheetName val="CS P1 bien doi"/>
      <sheetName val="pan2 P1 bdoi theo vi tri c1"/>
      <sheetName val="JD - KNL tp Sal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9">
          <cell r="B9" t="str">
            <v>Cẩn thận</v>
          </cell>
          <cell r="C9" t="str">
            <v>Là luôn xem xét lại kết quả công việc hoặc trước khi làm việc khác</v>
          </cell>
        </row>
        <row r="10">
          <cell r="B10" t="str">
            <v>Soạn thảo văn bản</v>
          </cell>
          <cell r="C10" t="str">
            <v>Là khả năng sử dụng phần mềm word excel</v>
          </cell>
        </row>
        <row r="11">
          <cell r="B11" t="str">
            <v>Tư duy dịch vụ</v>
          </cell>
          <cell r="C11" t="str">
            <v>Là luôn suy nghĩ về việc mọi người xung quanh là khách hàng của mình, làm hài lòng người khác</v>
          </cell>
        </row>
        <row r="12">
          <cell r="B12" t="str">
            <v>Quản trị dự án</v>
          </cell>
          <cell r="C12" t="str">
            <v>Là hiểu biết về cách thức triển khai và những lưu ý về dự án</v>
          </cell>
        </row>
        <row r="13">
          <cell r="B13" t="str">
            <v>Quản trị hậu cần</v>
          </cell>
          <cell r="C13" t="str">
            <v>Là hiểu biết về quy trình liên quan đến mua bán nguyên vật liệu, vận chuyển, kho bãi, các nguyên lý quản lý hậu cần</v>
          </cell>
        </row>
        <row r="32">
          <cell r="B32" t="str">
            <v>Quản trị kinh doanh</v>
          </cell>
          <cell r="C32" t="str">
            <v>Là hiểu biết về quá trình kinh doanh và các phương pháp thúc đẩy kinh doanh của công ty</v>
          </cell>
        </row>
        <row r="51">
          <cell r="B51" t="str">
            <v>Sản phẩm/ dịch vụ</v>
          </cell>
          <cell r="C51" t="str">
            <v>Là hiểu biết về quy trình triển khai dịch vụ, giá cả, ưu và nhược điểm của các sản phẩm dịch vụ công ty</v>
          </cell>
        </row>
        <row r="52">
          <cell r="B52" t="str">
            <v>Sơ đồ bãi</v>
          </cell>
          <cell r="C52" t="str">
            <v>Là hiểu biết về thông tin và cách sắp xếp cont trong bãi</v>
          </cell>
        </row>
        <row r="53">
          <cell r="B53" t="str">
            <v>Bán hàng</v>
          </cell>
          <cell r="C53" t="str">
            <v>Là khả năng thuyết phục người mua đồng ý sử dụng dịch vụ hoặc sản phẩm và trả tiền cho việc sử dụng đó</v>
          </cell>
        </row>
        <row r="54">
          <cell r="B54" t="str">
            <v>Chăm sóc khách hàng</v>
          </cell>
          <cell r="C54" t="str">
            <v>Là khả năng duy trì mối quan hệ, tạo ra sự hài lòng cho khách hàng</v>
          </cell>
        </row>
        <row r="55">
          <cell r="B55" t="str">
            <v>Giao tiếp</v>
          </cell>
          <cell r="C55" t="str">
            <v>Là khả năng sử dụng các công cụ giao tiếp để truyền đạt thông tin tới đối tượng tiếp nhạn</v>
          </cell>
        </row>
        <row r="56">
          <cell r="B56" t="str">
            <v>Làm việc nhóm</v>
          </cell>
          <cell r="C56" t="str">
            <v>Là khả năng phối hợp, trao đổi, cùng triển khai công việc với nhau</v>
          </cell>
        </row>
        <row r="57">
          <cell r="B57" t="str">
            <v>Lãnh đạo</v>
          </cell>
          <cell r="C57" t="str">
            <v>Là khả năng tạo ảnh hưởng, hướng dẫn, dẫn dắt người khác đạt được mục tiêu chung</v>
          </cell>
        </row>
        <row r="58">
          <cell r="B58" t="str">
            <v>Sử dụng phần mềm Depot</v>
          </cell>
          <cell r="C58" t="str">
            <v>Là khả năng sử dụng máy tính hoặc điện thoại thông tin để thao tác tạo ra các lệnh, nhập liệu dữ liệu trên phần mềm Depot</v>
          </cell>
        </row>
      </sheetData>
      <sheetData sheetId="16"/>
      <sheetData sheetId="17"/>
      <sheetData sheetId="18"/>
      <sheetData sheetId="19"/>
      <sheetData sheetId="20"/>
      <sheetData sheetId="2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uong dan"/>
      <sheetName val="Cong ty"/>
      <sheetName val="BĐCL"/>
      <sheetName val="Xac dinh Co cau To chuc"/>
      <sheetName val="Chuoi gia tri "/>
      <sheetName val="So do to chuc "/>
      <sheetName val="Quy hoach can bo"/>
      <sheetName val="VD QHCB .1 - 4 ngach "/>
      <sheetName val="VD Phuong an 2.2 - 4 ngach"/>
      <sheetName val="Ma tran CN va QD"/>
      <sheetName val="XD co cau BP"/>
      <sheetName val="Co cau to chuc BP"/>
      <sheetName val="MTCV TP Depot"/>
      <sheetName val="MTCV Chung tu"/>
      <sheetName val="Bang phan tach NL"/>
      <sheetName val="He thong QTNS"/>
    </sheetNames>
    <sheetDataSet>
      <sheetData sheetId="0"/>
      <sheetData sheetId="1"/>
      <sheetData sheetId="2"/>
      <sheetData sheetId="3"/>
      <sheetData sheetId="4"/>
      <sheetData sheetId="5"/>
      <sheetData sheetId="6"/>
      <sheetData sheetId="7"/>
      <sheetData sheetId="8"/>
      <sheetData sheetId="9"/>
      <sheetData sheetId="10"/>
      <sheetData sheetId="11">
        <row r="4">
          <cell r="C4" t="str">
            <v>Depot</v>
          </cell>
        </row>
        <row r="9">
          <cell r="D9" t="str">
            <v>Đảm bảo quá trình kinh doanh, triển khai dịch vụ dành cho cont được liên tục xuyên suốt, mang doanh thu về cho công ty, khách hàng luôn hài lòng, chất lượng dịch vụ tốt</v>
          </cell>
        </row>
        <row r="36">
          <cell r="I36" t="str">
            <v>TP</v>
          </cell>
        </row>
        <row r="71">
          <cell r="M71" t="str">
            <v>Chứng từ</v>
          </cell>
        </row>
        <row r="72">
          <cell r="C72" t="str">
            <v>Tham gia các hoạt động marketing, liên hệ với các công ty trong khu CN phục vụ cho các hoạt động Depot</v>
          </cell>
        </row>
        <row r="73">
          <cell r="C73" t="str">
            <v>Triển khai các hoạt động bán hàng như báo giá, đàm phán, soạn thảo và ký hợp đồng)</v>
          </cell>
        </row>
        <row r="78">
          <cell r="C78" t="str">
            <v>Thực hiện triển khai các dịch vụ depot</v>
          </cell>
        </row>
        <row r="79">
          <cell r="C79" t="str">
            <v>Làm thủ tục, chứng từ</v>
          </cell>
        </row>
        <row r="87">
          <cell r="C87" t="str">
            <v>Phối hợp tạm ứng, thu hồi, theo dõi công nợ khách hàng với kế toán</v>
          </cell>
        </row>
        <row r="88">
          <cell r="C88" t="str">
            <v>Chăm sóc, giải đáp thắc mắc phản hồi của khách hàng</v>
          </cell>
        </row>
        <row r="89">
          <cell r="C89" t="str">
            <v>Cung cấp, hỗ trợ phòng kế toán xuất hóa đơn</v>
          </cell>
        </row>
        <row r="91">
          <cell r="C91" t="str">
            <v>Tham gia các dự án nâng cấp cơ sở hạ tầng, kho bãi của Depot</v>
          </cell>
        </row>
        <row r="92">
          <cell r="C92" t="str">
            <v>Quản lý, bảo dưỡng, bảo trì máy móc thiết bị</v>
          </cell>
        </row>
        <row r="93">
          <cell r="C93" t="str">
            <v>Duy trì an toàn PCCC, vệ sinh môi trường, an toàn lao động</v>
          </cell>
        </row>
        <row r="95">
          <cell r="C95" t="str">
            <v>Xây dựng hệ thống QT kinh doanh, dịch vụ Depot</v>
          </cell>
        </row>
      </sheetData>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N6" sqref="N6"/>
    </sheetView>
  </sheetViews>
  <sheetFormatPr defaultRowHeight="14.25"/>
  <cols>
    <col min="1" max="16384" width="9" style="207"/>
  </cols>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R117"/>
  <sheetViews>
    <sheetView topLeftCell="A2" zoomScale="90" zoomScaleNormal="90" workbookViewId="0">
      <pane ySplit="4" topLeftCell="A49" activePane="bottomLeft" state="frozen"/>
      <selection activeCell="F13" sqref="F13"/>
      <selection pane="bottomLeft" activeCell="F13" sqref="F13"/>
    </sheetView>
  </sheetViews>
  <sheetFormatPr defaultColWidth="11.75" defaultRowHeight="15"/>
  <cols>
    <col min="1" max="1" width="4.75" style="646" customWidth="1"/>
    <col min="2" max="3" width="13.125" style="646" customWidth="1"/>
    <col min="4" max="5" width="9.875" style="646" customWidth="1"/>
    <col min="6" max="8" width="9.625" style="646" customWidth="1"/>
    <col min="9" max="9" width="10.5" style="646" customWidth="1"/>
    <col min="10" max="243" width="11.75" style="637"/>
    <col min="244" max="244" width="4.75" style="637" customWidth="1"/>
    <col min="245" max="246" width="13.125" style="637" customWidth="1"/>
    <col min="247" max="248" width="9.875" style="637" customWidth="1"/>
    <col min="249" max="251" width="9.625" style="637" customWidth="1"/>
    <col min="252" max="252" width="10.5" style="637" customWidth="1"/>
    <col min="253" max="260" width="11.75" style="637" customWidth="1"/>
    <col min="261" max="499" width="11.75" style="637"/>
    <col min="500" max="500" width="4.75" style="637" customWidth="1"/>
    <col min="501" max="502" width="13.125" style="637" customWidth="1"/>
    <col min="503" max="504" width="9.875" style="637" customWidth="1"/>
    <col min="505" max="507" width="9.625" style="637" customWidth="1"/>
    <col min="508" max="508" width="10.5" style="637" customWidth="1"/>
    <col min="509" max="516" width="11.75" style="637" customWidth="1"/>
    <col min="517" max="755" width="11.75" style="637"/>
    <col min="756" max="756" width="4.75" style="637" customWidth="1"/>
    <col min="757" max="758" width="13.125" style="637" customWidth="1"/>
    <col min="759" max="760" width="9.875" style="637" customWidth="1"/>
    <col min="761" max="763" width="9.625" style="637" customWidth="1"/>
    <col min="764" max="764" width="10.5" style="637" customWidth="1"/>
    <col min="765" max="772" width="11.75" style="637" customWidth="1"/>
    <col min="773" max="1011" width="11.75" style="637"/>
    <col min="1012" max="1012" width="4.75" style="637" customWidth="1"/>
    <col min="1013" max="1014" width="13.125" style="637" customWidth="1"/>
    <col min="1015" max="1016" width="9.875" style="637" customWidth="1"/>
    <col min="1017" max="1019" width="9.625" style="637" customWidth="1"/>
    <col min="1020" max="1020" width="10.5" style="637" customWidth="1"/>
    <col min="1021" max="1028" width="11.75" style="637" customWidth="1"/>
    <col min="1029" max="1267" width="11.75" style="637"/>
    <col min="1268" max="1268" width="4.75" style="637" customWidth="1"/>
    <col min="1269" max="1270" width="13.125" style="637" customWidth="1"/>
    <col min="1271" max="1272" width="9.875" style="637" customWidth="1"/>
    <col min="1273" max="1275" width="9.625" style="637" customWidth="1"/>
    <col min="1276" max="1276" width="10.5" style="637" customWidth="1"/>
    <col min="1277" max="1284" width="11.75" style="637" customWidth="1"/>
    <col min="1285" max="1523" width="11.75" style="637"/>
    <col min="1524" max="1524" width="4.75" style="637" customWidth="1"/>
    <col min="1525" max="1526" width="13.125" style="637" customWidth="1"/>
    <col min="1527" max="1528" width="9.875" style="637" customWidth="1"/>
    <col min="1529" max="1531" width="9.625" style="637" customWidth="1"/>
    <col min="1532" max="1532" width="10.5" style="637" customWidth="1"/>
    <col min="1533" max="1540" width="11.75" style="637" customWidth="1"/>
    <col min="1541" max="1779" width="11.75" style="637"/>
    <col min="1780" max="1780" width="4.75" style="637" customWidth="1"/>
    <col min="1781" max="1782" width="13.125" style="637" customWidth="1"/>
    <col min="1783" max="1784" width="9.875" style="637" customWidth="1"/>
    <col min="1785" max="1787" width="9.625" style="637" customWidth="1"/>
    <col min="1788" max="1788" width="10.5" style="637" customWidth="1"/>
    <col min="1789" max="1796" width="11.75" style="637" customWidth="1"/>
    <col min="1797" max="2035" width="11.75" style="637"/>
    <col min="2036" max="2036" width="4.75" style="637" customWidth="1"/>
    <col min="2037" max="2038" width="13.125" style="637" customWidth="1"/>
    <col min="2039" max="2040" width="9.875" style="637" customWidth="1"/>
    <col min="2041" max="2043" width="9.625" style="637" customWidth="1"/>
    <col min="2044" max="2044" width="10.5" style="637" customWidth="1"/>
    <col min="2045" max="2052" width="11.75" style="637" customWidth="1"/>
    <col min="2053" max="2291" width="11.75" style="637"/>
    <col min="2292" max="2292" width="4.75" style="637" customWidth="1"/>
    <col min="2293" max="2294" width="13.125" style="637" customWidth="1"/>
    <col min="2295" max="2296" width="9.875" style="637" customWidth="1"/>
    <col min="2297" max="2299" width="9.625" style="637" customWidth="1"/>
    <col min="2300" max="2300" width="10.5" style="637" customWidth="1"/>
    <col min="2301" max="2308" width="11.75" style="637" customWidth="1"/>
    <col min="2309" max="2547" width="11.75" style="637"/>
    <col min="2548" max="2548" width="4.75" style="637" customWidth="1"/>
    <col min="2549" max="2550" width="13.125" style="637" customWidth="1"/>
    <col min="2551" max="2552" width="9.875" style="637" customWidth="1"/>
    <col min="2553" max="2555" width="9.625" style="637" customWidth="1"/>
    <col min="2556" max="2556" width="10.5" style="637" customWidth="1"/>
    <col min="2557" max="2564" width="11.75" style="637" customWidth="1"/>
    <col min="2565" max="2803" width="11.75" style="637"/>
    <col min="2804" max="2804" width="4.75" style="637" customWidth="1"/>
    <col min="2805" max="2806" width="13.125" style="637" customWidth="1"/>
    <col min="2807" max="2808" width="9.875" style="637" customWidth="1"/>
    <col min="2809" max="2811" width="9.625" style="637" customWidth="1"/>
    <col min="2812" max="2812" width="10.5" style="637" customWidth="1"/>
    <col min="2813" max="2820" width="11.75" style="637" customWidth="1"/>
    <col min="2821" max="3059" width="11.75" style="637"/>
    <col min="3060" max="3060" width="4.75" style="637" customWidth="1"/>
    <col min="3061" max="3062" width="13.125" style="637" customWidth="1"/>
    <col min="3063" max="3064" width="9.875" style="637" customWidth="1"/>
    <col min="3065" max="3067" width="9.625" style="637" customWidth="1"/>
    <col min="3068" max="3068" width="10.5" style="637" customWidth="1"/>
    <col min="3069" max="3076" width="11.75" style="637" customWidth="1"/>
    <col min="3077" max="3315" width="11.75" style="637"/>
    <col min="3316" max="3316" width="4.75" style="637" customWidth="1"/>
    <col min="3317" max="3318" width="13.125" style="637" customWidth="1"/>
    <col min="3319" max="3320" width="9.875" style="637" customWidth="1"/>
    <col min="3321" max="3323" width="9.625" style="637" customWidth="1"/>
    <col min="3324" max="3324" width="10.5" style="637" customWidth="1"/>
    <col min="3325" max="3332" width="11.75" style="637" customWidth="1"/>
    <col min="3333" max="3571" width="11.75" style="637"/>
    <col min="3572" max="3572" width="4.75" style="637" customWidth="1"/>
    <col min="3573" max="3574" width="13.125" style="637" customWidth="1"/>
    <col min="3575" max="3576" width="9.875" style="637" customWidth="1"/>
    <col min="3577" max="3579" width="9.625" style="637" customWidth="1"/>
    <col min="3580" max="3580" width="10.5" style="637" customWidth="1"/>
    <col min="3581" max="3588" width="11.75" style="637" customWidth="1"/>
    <col min="3589" max="3827" width="11.75" style="637"/>
    <col min="3828" max="3828" width="4.75" style="637" customWidth="1"/>
    <col min="3829" max="3830" width="13.125" style="637" customWidth="1"/>
    <col min="3831" max="3832" width="9.875" style="637" customWidth="1"/>
    <col min="3833" max="3835" width="9.625" style="637" customWidth="1"/>
    <col min="3836" max="3836" width="10.5" style="637" customWidth="1"/>
    <col min="3837" max="3844" width="11.75" style="637" customWidth="1"/>
    <col min="3845" max="4083" width="11.75" style="637"/>
    <col min="4084" max="4084" width="4.75" style="637" customWidth="1"/>
    <col min="4085" max="4086" width="13.125" style="637" customWidth="1"/>
    <col min="4087" max="4088" width="9.875" style="637" customWidth="1"/>
    <col min="4089" max="4091" width="9.625" style="637" customWidth="1"/>
    <col min="4092" max="4092" width="10.5" style="637" customWidth="1"/>
    <col min="4093" max="4100" width="11.75" style="637" customWidth="1"/>
    <col min="4101" max="4339" width="11.75" style="637"/>
    <col min="4340" max="4340" width="4.75" style="637" customWidth="1"/>
    <col min="4341" max="4342" width="13.125" style="637" customWidth="1"/>
    <col min="4343" max="4344" width="9.875" style="637" customWidth="1"/>
    <col min="4345" max="4347" width="9.625" style="637" customWidth="1"/>
    <col min="4348" max="4348" width="10.5" style="637" customWidth="1"/>
    <col min="4349" max="4356" width="11.75" style="637" customWidth="1"/>
    <col min="4357" max="4595" width="11.75" style="637"/>
    <col min="4596" max="4596" width="4.75" style="637" customWidth="1"/>
    <col min="4597" max="4598" width="13.125" style="637" customWidth="1"/>
    <col min="4599" max="4600" width="9.875" style="637" customWidth="1"/>
    <col min="4601" max="4603" width="9.625" style="637" customWidth="1"/>
    <col min="4604" max="4604" width="10.5" style="637" customWidth="1"/>
    <col min="4605" max="4612" width="11.75" style="637" customWidth="1"/>
    <col min="4613" max="4851" width="11.75" style="637"/>
    <col min="4852" max="4852" width="4.75" style="637" customWidth="1"/>
    <col min="4853" max="4854" width="13.125" style="637" customWidth="1"/>
    <col min="4855" max="4856" width="9.875" style="637" customWidth="1"/>
    <col min="4857" max="4859" width="9.625" style="637" customWidth="1"/>
    <col min="4860" max="4860" width="10.5" style="637" customWidth="1"/>
    <col min="4861" max="4868" width="11.75" style="637" customWidth="1"/>
    <col min="4869" max="5107" width="11.75" style="637"/>
    <col min="5108" max="5108" width="4.75" style="637" customWidth="1"/>
    <col min="5109" max="5110" width="13.125" style="637" customWidth="1"/>
    <col min="5111" max="5112" width="9.875" style="637" customWidth="1"/>
    <col min="5113" max="5115" width="9.625" style="637" customWidth="1"/>
    <col min="5116" max="5116" width="10.5" style="637" customWidth="1"/>
    <col min="5117" max="5124" width="11.75" style="637" customWidth="1"/>
    <col min="5125" max="5363" width="11.75" style="637"/>
    <col min="5364" max="5364" width="4.75" style="637" customWidth="1"/>
    <col min="5365" max="5366" width="13.125" style="637" customWidth="1"/>
    <col min="5367" max="5368" width="9.875" style="637" customWidth="1"/>
    <col min="5369" max="5371" width="9.625" style="637" customWidth="1"/>
    <col min="5372" max="5372" width="10.5" style="637" customWidth="1"/>
    <col min="5373" max="5380" width="11.75" style="637" customWidth="1"/>
    <col min="5381" max="5619" width="11.75" style="637"/>
    <col min="5620" max="5620" width="4.75" style="637" customWidth="1"/>
    <col min="5621" max="5622" width="13.125" style="637" customWidth="1"/>
    <col min="5623" max="5624" width="9.875" style="637" customWidth="1"/>
    <col min="5625" max="5627" width="9.625" style="637" customWidth="1"/>
    <col min="5628" max="5628" width="10.5" style="637" customWidth="1"/>
    <col min="5629" max="5636" width="11.75" style="637" customWidth="1"/>
    <col min="5637" max="5875" width="11.75" style="637"/>
    <col min="5876" max="5876" width="4.75" style="637" customWidth="1"/>
    <col min="5877" max="5878" width="13.125" style="637" customWidth="1"/>
    <col min="5879" max="5880" width="9.875" style="637" customWidth="1"/>
    <col min="5881" max="5883" width="9.625" style="637" customWidth="1"/>
    <col min="5884" max="5884" width="10.5" style="637" customWidth="1"/>
    <col min="5885" max="5892" width="11.75" style="637" customWidth="1"/>
    <col min="5893" max="6131" width="11.75" style="637"/>
    <col min="6132" max="6132" width="4.75" style="637" customWidth="1"/>
    <col min="6133" max="6134" width="13.125" style="637" customWidth="1"/>
    <col min="6135" max="6136" width="9.875" style="637" customWidth="1"/>
    <col min="6137" max="6139" width="9.625" style="637" customWidth="1"/>
    <col min="6140" max="6140" width="10.5" style="637" customWidth="1"/>
    <col min="6141" max="6148" width="11.75" style="637" customWidth="1"/>
    <col min="6149" max="6387" width="11.75" style="637"/>
    <col min="6388" max="6388" width="4.75" style="637" customWidth="1"/>
    <col min="6389" max="6390" width="13.125" style="637" customWidth="1"/>
    <col min="6391" max="6392" width="9.875" style="637" customWidth="1"/>
    <col min="6393" max="6395" width="9.625" style="637" customWidth="1"/>
    <col min="6396" max="6396" width="10.5" style="637" customWidth="1"/>
    <col min="6397" max="6404" width="11.75" style="637" customWidth="1"/>
    <col min="6405" max="6643" width="11.75" style="637"/>
    <col min="6644" max="6644" width="4.75" style="637" customWidth="1"/>
    <col min="6645" max="6646" width="13.125" style="637" customWidth="1"/>
    <col min="6647" max="6648" width="9.875" style="637" customWidth="1"/>
    <col min="6649" max="6651" width="9.625" style="637" customWidth="1"/>
    <col min="6652" max="6652" width="10.5" style="637" customWidth="1"/>
    <col min="6653" max="6660" width="11.75" style="637" customWidth="1"/>
    <col min="6661" max="6899" width="11.75" style="637"/>
    <col min="6900" max="6900" width="4.75" style="637" customWidth="1"/>
    <col min="6901" max="6902" width="13.125" style="637" customWidth="1"/>
    <col min="6903" max="6904" width="9.875" style="637" customWidth="1"/>
    <col min="6905" max="6907" width="9.625" style="637" customWidth="1"/>
    <col min="6908" max="6908" width="10.5" style="637" customWidth="1"/>
    <col min="6909" max="6916" width="11.75" style="637" customWidth="1"/>
    <col min="6917" max="7155" width="11.75" style="637"/>
    <col min="7156" max="7156" width="4.75" style="637" customWidth="1"/>
    <col min="7157" max="7158" width="13.125" style="637" customWidth="1"/>
    <col min="7159" max="7160" width="9.875" style="637" customWidth="1"/>
    <col min="7161" max="7163" width="9.625" style="637" customWidth="1"/>
    <col min="7164" max="7164" width="10.5" style="637" customWidth="1"/>
    <col min="7165" max="7172" width="11.75" style="637" customWidth="1"/>
    <col min="7173" max="7411" width="11.75" style="637"/>
    <col min="7412" max="7412" width="4.75" style="637" customWidth="1"/>
    <col min="7413" max="7414" width="13.125" style="637" customWidth="1"/>
    <col min="7415" max="7416" width="9.875" style="637" customWidth="1"/>
    <col min="7417" max="7419" width="9.625" style="637" customWidth="1"/>
    <col min="7420" max="7420" width="10.5" style="637" customWidth="1"/>
    <col min="7421" max="7428" width="11.75" style="637" customWidth="1"/>
    <col min="7429" max="7667" width="11.75" style="637"/>
    <col min="7668" max="7668" width="4.75" style="637" customWidth="1"/>
    <col min="7669" max="7670" width="13.125" style="637" customWidth="1"/>
    <col min="7671" max="7672" width="9.875" style="637" customWidth="1"/>
    <col min="7673" max="7675" width="9.625" style="637" customWidth="1"/>
    <col min="7676" max="7676" width="10.5" style="637" customWidth="1"/>
    <col min="7677" max="7684" width="11.75" style="637" customWidth="1"/>
    <col min="7685" max="7923" width="11.75" style="637"/>
    <col min="7924" max="7924" width="4.75" style="637" customWidth="1"/>
    <col min="7925" max="7926" width="13.125" style="637" customWidth="1"/>
    <col min="7927" max="7928" width="9.875" style="637" customWidth="1"/>
    <col min="7929" max="7931" width="9.625" style="637" customWidth="1"/>
    <col min="7932" max="7932" width="10.5" style="637" customWidth="1"/>
    <col min="7933" max="7940" width="11.75" style="637" customWidth="1"/>
    <col min="7941" max="8179" width="11.75" style="637"/>
    <col min="8180" max="8180" width="4.75" style="637" customWidth="1"/>
    <col min="8181" max="8182" width="13.125" style="637" customWidth="1"/>
    <col min="8183" max="8184" width="9.875" style="637" customWidth="1"/>
    <col min="8185" max="8187" width="9.625" style="637" customWidth="1"/>
    <col min="8188" max="8188" width="10.5" style="637" customWidth="1"/>
    <col min="8189" max="8196" width="11.75" style="637" customWidth="1"/>
    <col min="8197" max="8435" width="11.75" style="637"/>
    <col min="8436" max="8436" width="4.75" style="637" customWidth="1"/>
    <col min="8437" max="8438" width="13.125" style="637" customWidth="1"/>
    <col min="8439" max="8440" width="9.875" style="637" customWidth="1"/>
    <col min="8441" max="8443" width="9.625" style="637" customWidth="1"/>
    <col min="8444" max="8444" width="10.5" style="637" customWidth="1"/>
    <col min="8445" max="8452" width="11.75" style="637" customWidth="1"/>
    <col min="8453" max="8691" width="11.75" style="637"/>
    <col min="8692" max="8692" width="4.75" style="637" customWidth="1"/>
    <col min="8693" max="8694" width="13.125" style="637" customWidth="1"/>
    <col min="8695" max="8696" width="9.875" style="637" customWidth="1"/>
    <col min="8697" max="8699" width="9.625" style="637" customWidth="1"/>
    <col min="8700" max="8700" width="10.5" style="637" customWidth="1"/>
    <col min="8701" max="8708" width="11.75" style="637" customWidth="1"/>
    <col min="8709" max="8947" width="11.75" style="637"/>
    <col min="8948" max="8948" width="4.75" style="637" customWidth="1"/>
    <col min="8949" max="8950" width="13.125" style="637" customWidth="1"/>
    <col min="8951" max="8952" width="9.875" style="637" customWidth="1"/>
    <col min="8953" max="8955" width="9.625" style="637" customWidth="1"/>
    <col min="8956" max="8956" width="10.5" style="637" customWidth="1"/>
    <col min="8957" max="8964" width="11.75" style="637" customWidth="1"/>
    <col min="8965" max="9203" width="11.75" style="637"/>
    <col min="9204" max="9204" width="4.75" style="637" customWidth="1"/>
    <col min="9205" max="9206" width="13.125" style="637" customWidth="1"/>
    <col min="9207" max="9208" width="9.875" style="637" customWidth="1"/>
    <col min="9209" max="9211" width="9.625" style="637" customWidth="1"/>
    <col min="9212" max="9212" width="10.5" style="637" customWidth="1"/>
    <col min="9213" max="9220" width="11.75" style="637" customWidth="1"/>
    <col min="9221" max="9459" width="11.75" style="637"/>
    <col min="9460" max="9460" width="4.75" style="637" customWidth="1"/>
    <col min="9461" max="9462" width="13.125" style="637" customWidth="1"/>
    <col min="9463" max="9464" width="9.875" style="637" customWidth="1"/>
    <col min="9465" max="9467" width="9.625" style="637" customWidth="1"/>
    <col min="9468" max="9468" width="10.5" style="637" customWidth="1"/>
    <col min="9469" max="9476" width="11.75" style="637" customWidth="1"/>
    <col min="9477" max="9715" width="11.75" style="637"/>
    <col min="9716" max="9716" width="4.75" style="637" customWidth="1"/>
    <col min="9717" max="9718" width="13.125" style="637" customWidth="1"/>
    <col min="9719" max="9720" width="9.875" style="637" customWidth="1"/>
    <col min="9721" max="9723" width="9.625" style="637" customWidth="1"/>
    <col min="9724" max="9724" width="10.5" style="637" customWidth="1"/>
    <col min="9725" max="9732" width="11.75" style="637" customWidth="1"/>
    <col min="9733" max="9971" width="11.75" style="637"/>
    <col min="9972" max="9972" width="4.75" style="637" customWidth="1"/>
    <col min="9973" max="9974" width="13.125" style="637" customWidth="1"/>
    <col min="9975" max="9976" width="9.875" style="637" customWidth="1"/>
    <col min="9977" max="9979" width="9.625" style="637" customWidth="1"/>
    <col min="9980" max="9980" width="10.5" style="637" customWidth="1"/>
    <col min="9981" max="9988" width="11.75" style="637" customWidth="1"/>
    <col min="9989" max="10227" width="11.75" style="637"/>
    <col min="10228" max="10228" width="4.75" style="637" customWidth="1"/>
    <col min="10229" max="10230" width="13.125" style="637" customWidth="1"/>
    <col min="10231" max="10232" width="9.875" style="637" customWidth="1"/>
    <col min="10233" max="10235" width="9.625" style="637" customWidth="1"/>
    <col min="10236" max="10236" width="10.5" style="637" customWidth="1"/>
    <col min="10237" max="10244" width="11.75" style="637" customWidth="1"/>
    <col min="10245" max="10483" width="11.75" style="637"/>
    <col min="10484" max="10484" width="4.75" style="637" customWidth="1"/>
    <col min="10485" max="10486" width="13.125" style="637" customWidth="1"/>
    <col min="10487" max="10488" width="9.875" style="637" customWidth="1"/>
    <col min="10489" max="10491" width="9.625" style="637" customWidth="1"/>
    <col min="10492" max="10492" width="10.5" style="637" customWidth="1"/>
    <col min="10493" max="10500" width="11.75" style="637" customWidth="1"/>
    <col min="10501" max="10739" width="11.75" style="637"/>
    <col min="10740" max="10740" width="4.75" style="637" customWidth="1"/>
    <col min="10741" max="10742" width="13.125" style="637" customWidth="1"/>
    <col min="10743" max="10744" width="9.875" style="637" customWidth="1"/>
    <col min="10745" max="10747" width="9.625" style="637" customWidth="1"/>
    <col min="10748" max="10748" width="10.5" style="637" customWidth="1"/>
    <col min="10749" max="10756" width="11.75" style="637" customWidth="1"/>
    <col min="10757" max="10995" width="11.75" style="637"/>
    <col min="10996" max="10996" width="4.75" style="637" customWidth="1"/>
    <col min="10997" max="10998" width="13.125" style="637" customWidth="1"/>
    <col min="10999" max="11000" width="9.875" style="637" customWidth="1"/>
    <col min="11001" max="11003" width="9.625" style="637" customWidth="1"/>
    <col min="11004" max="11004" width="10.5" style="637" customWidth="1"/>
    <col min="11005" max="11012" width="11.75" style="637" customWidth="1"/>
    <col min="11013" max="11251" width="11.75" style="637"/>
    <col min="11252" max="11252" width="4.75" style="637" customWidth="1"/>
    <col min="11253" max="11254" width="13.125" style="637" customWidth="1"/>
    <col min="11255" max="11256" width="9.875" style="637" customWidth="1"/>
    <col min="11257" max="11259" width="9.625" style="637" customWidth="1"/>
    <col min="11260" max="11260" width="10.5" style="637" customWidth="1"/>
    <col min="11261" max="11268" width="11.75" style="637" customWidth="1"/>
    <col min="11269" max="11507" width="11.75" style="637"/>
    <col min="11508" max="11508" width="4.75" style="637" customWidth="1"/>
    <col min="11509" max="11510" width="13.125" style="637" customWidth="1"/>
    <col min="11511" max="11512" width="9.875" style="637" customWidth="1"/>
    <col min="11513" max="11515" width="9.625" style="637" customWidth="1"/>
    <col min="11516" max="11516" width="10.5" style="637" customWidth="1"/>
    <col min="11517" max="11524" width="11.75" style="637" customWidth="1"/>
    <col min="11525" max="11763" width="11.75" style="637"/>
    <col min="11764" max="11764" width="4.75" style="637" customWidth="1"/>
    <col min="11765" max="11766" width="13.125" style="637" customWidth="1"/>
    <col min="11767" max="11768" width="9.875" style="637" customWidth="1"/>
    <col min="11769" max="11771" width="9.625" style="637" customWidth="1"/>
    <col min="11772" max="11772" width="10.5" style="637" customWidth="1"/>
    <col min="11773" max="11780" width="11.75" style="637" customWidth="1"/>
    <col min="11781" max="12019" width="11.75" style="637"/>
    <col min="12020" max="12020" width="4.75" style="637" customWidth="1"/>
    <col min="12021" max="12022" width="13.125" style="637" customWidth="1"/>
    <col min="12023" max="12024" width="9.875" style="637" customWidth="1"/>
    <col min="12025" max="12027" width="9.625" style="637" customWidth="1"/>
    <col min="12028" max="12028" width="10.5" style="637" customWidth="1"/>
    <col min="12029" max="12036" width="11.75" style="637" customWidth="1"/>
    <col min="12037" max="12275" width="11.75" style="637"/>
    <col min="12276" max="12276" width="4.75" style="637" customWidth="1"/>
    <col min="12277" max="12278" width="13.125" style="637" customWidth="1"/>
    <col min="12279" max="12280" width="9.875" style="637" customWidth="1"/>
    <col min="12281" max="12283" width="9.625" style="637" customWidth="1"/>
    <col min="12284" max="12284" width="10.5" style="637" customWidth="1"/>
    <col min="12285" max="12292" width="11.75" style="637" customWidth="1"/>
    <col min="12293" max="12531" width="11.75" style="637"/>
    <col min="12532" max="12532" width="4.75" style="637" customWidth="1"/>
    <col min="12533" max="12534" width="13.125" style="637" customWidth="1"/>
    <col min="12535" max="12536" width="9.875" style="637" customWidth="1"/>
    <col min="12537" max="12539" width="9.625" style="637" customWidth="1"/>
    <col min="12540" max="12540" width="10.5" style="637" customWidth="1"/>
    <col min="12541" max="12548" width="11.75" style="637" customWidth="1"/>
    <col min="12549" max="12787" width="11.75" style="637"/>
    <col min="12788" max="12788" width="4.75" style="637" customWidth="1"/>
    <col min="12789" max="12790" width="13.125" style="637" customWidth="1"/>
    <col min="12791" max="12792" width="9.875" style="637" customWidth="1"/>
    <col min="12793" max="12795" width="9.625" style="637" customWidth="1"/>
    <col min="12796" max="12796" width="10.5" style="637" customWidth="1"/>
    <col min="12797" max="12804" width="11.75" style="637" customWidth="1"/>
    <col min="12805" max="13043" width="11.75" style="637"/>
    <col min="13044" max="13044" width="4.75" style="637" customWidth="1"/>
    <col min="13045" max="13046" width="13.125" style="637" customWidth="1"/>
    <col min="13047" max="13048" width="9.875" style="637" customWidth="1"/>
    <col min="13049" max="13051" width="9.625" style="637" customWidth="1"/>
    <col min="13052" max="13052" width="10.5" style="637" customWidth="1"/>
    <col min="13053" max="13060" width="11.75" style="637" customWidth="1"/>
    <col min="13061" max="13299" width="11.75" style="637"/>
    <col min="13300" max="13300" width="4.75" style="637" customWidth="1"/>
    <col min="13301" max="13302" width="13.125" style="637" customWidth="1"/>
    <col min="13303" max="13304" width="9.875" style="637" customWidth="1"/>
    <col min="13305" max="13307" width="9.625" style="637" customWidth="1"/>
    <col min="13308" max="13308" width="10.5" style="637" customWidth="1"/>
    <col min="13309" max="13316" width="11.75" style="637" customWidth="1"/>
    <col min="13317" max="13555" width="11.75" style="637"/>
    <col min="13556" max="13556" width="4.75" style="637" customWidth="1"/>
    <col min="13557" max="13558" width="13.125" style="637" customWidth="1"/>
    <col min="13559" max="13560" width="9.875" style="637" customWidth="1"/>
    <col min="13561" max="13563" width="9.625" style="637" customWidth="1"/>
    <col min="13564" max="13564" width="10.5" style="637" customWidth="1"/>
    <col min="13565" max="13572" width="11.75" style="637" customWidth="1"/>
    <col min="13573" max="13811" width="11.75" style="637"/>
    <col min="13812" max="13812" width="4.75" style="637" customWidth="1"/>
    <col min="13813" max="13814" width="13.125" style="637" customWidth="1"/>
    <col min="13815" max="13816" width="9.875" style="637" customWidth="1"/>
    <col min="13817" max="13819" width="9.625" style="637" customWidth="1"/>
    <col min="13820" max="13820" width="10.5" style="637" customWidth="1"/>
    <col min="13821" max="13828" width="11.75" style="637" customWidth="1"/>
    <col min="13829" max="14067" width="11.75" style="637"/>
    <col min="14068" max="14068" width="4.75" style="637" customWidth="1"/>
    <col min="14069" max="14070" width="13.125" style="637" customWidth="1"/>
    <col min="14071" max="14072" width="9.875" style="637" customWidth="1"/>
    <col min="14073" max="14075" width="9.625" style="637" customWidth="1"/>
    <col min="14076" max="14076" width="10.5" style="637" customWidth="1"/>
    <col min="14077" max="14084" width="11.75" style="637" customWidth="1"/>
    <col min="14085" max="14323" width="11.75" style="637"/>
    <col min="14324" max="14324" width="4.75" style="637" customWidth="1"/>
    <col min="14325" max="14326" width="13.125" style="637" customWidth="1"/>
    <col min="14327" max="14328" width="9.875" style="637" customWidth="1"/>
    <col min="14329" max="14331" width="9.625" style="637" customWidth="1"/>
    <col min="14332" max="14332" width="10.5" style="637" customWidth="1"/>
    <col min="14333" max="14340" width="11.75" style="637" customWidth="1"/>
    <col min="14341" max="14579" width="11.75" style="637"/>
    <col min="14580" max="14580" width="4.75" style="637" customWidth="1"/>
    <col min="14581" max="14582" width="13.125" style="637" customWidth="1"/>
    <col min="14583" max="14584" width="9.875" style="637" customWidth="1"/>
    <col min="14585" max="14587" width="9.625" style="637" customWidth="1"/>
    <col min="14588" max="14588" width="10.5" style="637" customWidth="1"/>
    <col min="14589" max="14596" width="11.75" style="637" customWidth="1"/>
    <col min="14597" max="14835" width="11.75" style="637"/>
    <col min="14836" max="14836" width="4.75" style="637" customWidth="1"/>
    <col min="14837" max="14838" width="13.125" style="637" customWidth="1"/>
    <col min="14839" max="14840" width="9.875" style="637" customWidth="1"/>
    <col min="14841" max="14843" width="9.625" style="637" customWidth="1"/>
    <col min="14844" max="14844" width="10.5" style="637" customWidth="1"/>
    <col min="14845" max="14852" width="11.75" style="637" customWidth="1"/>
    <col min="14853" max="15091" width="11.75" style="637"/>
    <col min="15092" max="15092" width="4.75" style="637" customWidth="1"/>
    <col min="15093" max="15094" width="13.125" style="637" customWidth="1"/>
    <col min="15095" max="15096" width="9.875" style="637" customWidth="1"/>
    <col min="15097" max="15099" width="9.625" style="637" customWidth="1"/>
    <col min="15100" max="15100" width="10.5" style="637" customWidth="1"/>
    <col min="15101" max="15108" width="11.75" style="637" customWidth="1"/>
    <col min="15109" max="15347" width="11.75" style="637"/>
    <col min="15348" max="15348" width="4.75" style="637" customWidth="1"/>
    <col min="15349" max="15350" width="13.125" style="637" customWidth="1"/>
    <col min="15351" max="15352" width="9.875" style="637" customWidth="1"/>
    <col min="15353" max="15355" width="9.625" style="637" customWidth="1"/>
    <col min="15356" max="15356" width="10.5" style="637" customWidth="1"/>
    <col min="15357" max="15364" width="11.75" style="637" customWidth="1"/>
    <col min="15365" max="15603" width="11.75" style="637"/>
    <col min="15604" max="15604" width="4.75" style="637" customWidth="1"/>
    <col min="15605" max="15606" width="13.125" style="637" customWidth="1"/>
    <col min="15607" max="15608" width="9.875" style="637" customWidth="1"/>
    <col min="15609" max="15611" width="9.625" style="637" customWidth="1"/>
    <col min="15612" max="15612" width="10.5" style="637" customWidth="1"/>
    <col min="15613" max="15620" width="11.75" style="637" customWidth="1"/>
    <col min="15621" max="15859" width="11.75" style="637"/>
    <col min="15860" max="15860" width="4.75" style="637" customWidth="1"/>
    <col min="15861" max="15862" width="13.125" style="637" customWidth="1"/>
    <col min="15863" max="15864" width="9.875" style="637" customWidth="1"/>
    <col min="15865" max="15867" width="9.625" style="637" customWidth="1"/>
    <col min="15868" max="15868" width="10.5" style="637" customWidth="1"/>
    <col min="15869" max="15876" width="11.75" style="637" customWidth="1"/>
    <col min="15877" max="16115" width="11.75" style="637"/>
    <col min="16116" max="16116" width="4.75" style="637" customWidth="1"/>
    <col min="16117" max="16118" width="13.125" style="637" customWidth="1"/>
    <col min="16119" max="16120" width="9.875" style="637" customWidth="1"/>
    <col min="16121" max="16123" width="9.625" style="637" customWidth="1"/>
    <col min="16124" max="16124" width="10.5" style="637" customWidth="1"/>
    <col min="16125" max="16132" width="11.75" style="637" customWidth="1"/>
    <col min="16133" max="16384" width="11.75" style="637"/>
  </cols>
  <sheetData>
    <row r="1" spans="1:9" ht="16.5" customHeight="1">
      <c r="A1" s="488"/>
      <c r="B1" s="489"/>
      <c r="C1" s="490" t="s">
        <v>535</v>
      </c>
      <c r="D1" s="491"/>
      <c r="E1" s="492"/>
      <c r="F1" s="493" t="s">
        <v>536</v>
      </c>
      <c r="G1" s="494"/>
      <c r="H1" s="494"/>
      <c r="I1" s="495"/>
    </row>
    <row r="2" spans="1:9" ht="16.5" customHeight="1">
      <c r="A2" s="497"/>
      <c r="B2" s="498"/>
      <c r="C2" s="499"/>
      <c r="D2" s="500"/>
      <c r="E2" s="501"/>
      <c r="F2" s="493" t="s">
        <v>537</v>
      </c>
      <c r="G2" s="494"/>
      <c r="H2" s="494"/>
      <c r="I2" s="495"/>
    </row>
    <row r="3" spans="1:9" ht="16.5" customHeight="1">
      <c r="A3" s="497"/>
      <c r="B3" s="498"/>
      <c r="C3" s="499"/>
      <c r="D3" s="500"/>
      <c r="E3" s="501"/>
      <c r="F3" s="493" t="s">
        <v>538</v>
      </c>
      <c r="G3" s="494"/>
      <c r="H3" s="494"/>
      <c r="I3" s="495"/>
    </row>
    <row r="4" spans="1:9">
      <c r="A4" s="502"/>
      <c r="B4" s="503"/>
      <c r="C4" s="504"/>
      <c r="D4" s="505"/>
      <c r="E4" s="506"/>
      <c r="F4" s="493" t="s">
        <v>539</v>
      </c>
      <c r="G4" s="494"/>
      <c r="H4" s="494"/>
      <c r="I4" s="495"/>
    </row>
    <row r="5" spans="1:9" ht="18.75" customHeight="1">
      <c r="A5" s="638" t="s">
        <v>540</v>
      </c>
      <c r="B5" s="638"/>
      <c r="C5" s="639" t="str">
        <f>'[6]Co cau to chuc BP'!M71</f>
        <v>Chứng từ</v>
      </c>
      <c r="D5" s="640"/>
      <c r="E5" s="641"/>
      <c r="F5" s="642" t="s">
        <v>541</v>
      </c>
      <c r="G5" s="643" t="str">
        <f>'[6]Co cau to chuc BP'!C4</f>
        <v>Depot</v>
      </c>
      <c r="H5" s="644"/>
      <c r="I5" s="645"/>
    </row>
    <row r="6" spans="1:9" ht="15.75" thickBot="1">
      <c r="B6" s="637"/>
      <c r="C6" s="637"/>
      <c r="D6" s="637"/>
      <c r="E6" s="637"/>
      <c r="F6" s="637"/>
      <c r="G6" s="637"/>
      <c r="H6" s="637"/>
      <c r="I6" s="647" t="s">
        <v>542</v>
      </c>
    </row>
    <row r="7" spans="1:9" ht="19.5" customHeight="1">
      <c r="A7" s="515" t="s">
        <v>543</v>
      </c>
      <c r="B7" s="516" t="s">
        <v>544</v>
      </c>
      <c r="C7" s="516"/>
      <c r="D7" s="516"/>
      <c r="E7" s="516"/>
      <c r="F7" s="516"/>
      <c r="G7" s="516"/>
      <c r="H7" s="516"/>
      <c r="I7" s="517"/>
    </row>
    <row r="8" spans="1:9" ht="18" customHeight="1">
      <c r="A8" s="518" t="s">
        <v>545</v>
      </c>
      <c r="B8" s="648" t="s">
        <v>546</v>
      </c>
      <c r="C8" s="648"/>
      <c r="D8" s="648"/>
      <c r="E8" s="648"/>
      <c r="F8" s="648"/>
      <c r="G8" s="648"/>
      <c r="H8" s="648"/>
      <c r="I8" s="649"/>
    </row>
    <row r="9" spans="1:9" ht="18" customHeight="1">
      <c r="A9" s="518" t="s">
        <v>547</v>
      </c>
      <c r="B9" s="521" t="s">
        <v>548</v>
      </c>
      <c r="C9" s="521"/>
      <c r="D9" s="522" t="s">
        <v>908</v>
      </c>
      <c r="E9" s="521"/>
      <c r="F9" s="521"/>
      <c r="G9" s="521"/>
      <c r="H9" s="521"/>
      <c r="I9" s="523"/>
    </row>
    <row r="10" spans="1:9" ht="18" customHeight="1">
      <c r="A10" s="518" t="s">
        <v>549</v>
      </c>
      <c r="B10" s="521" t="s">
        <v>550</v>
      </c>
      <c r="C10" s="650"/>
      <c r="D10" s="651" t="s">
        <v>667</v>
      </c>
      <c r="E10" s="652"/>
      <c r="F10" s="652"/>
      <c r="G10" s="652"/>
      <c r="H10" s="652"/>
      <c r="I10" s="653"/>
    </row>
    <row r="11" spans="1:9" ht="18" customHeight="1">
      <c r="A11" s="518" t="s">
        <v>551</v>
      </c>
      <c r="B11" s="654" t="s">
        <v>552</v>
      </c>
      <c r="C11" s="654"/>
      <c r="D11" s="654"/>
      <c r="E11" s="654"/>
      <c r="F11" s="654"/>
      <c r="G11" s="654"/>
      <c r="H11" s="654"/>
      <c r="I11" s="655"/>
    </row>
    <row r="12" spans="1:9" ht="18" customHeight="1">
      <c r="A12" s="528" t="s">
        <v>553</v>
      </c>
      <c r="B12" s="656" t="s">
        <v>554</v>
      </c>
      <c r="C12" s="530" t="s">
        <v>909</v>
      </c>
      <c r="D12" s="530" t="s">
        <v>910</v>
      </c>
      <c r="E12" s="656"/>
      <c r="F12" s="530" t="s">
        <v>140</v>
      </c>
      <c r="G12" s="656"/>
      <c r="H12" s="657"/>
      <c r="I12" s="658"/>
    </row>
    <row r="13" spans="1:9" ht="18" customHeight="1">
      <c r="A13" s="532" t="s">
        <v>556</v>
      </c>
      <c r="B13" s="650" t="s">
        <v>557</v>
      </c>
      <c r="C13" s="522" t="s">
        <v>558</v>
      </c>
      <c r="D13" s="522"/>
      <c r="E13" s="651"/>
      <c r="F13" s="522"/>
      <c r="G13" s="650"/>
      <c r="H13" s="522"/>
      <c r="I13" s="653"/>
    </row>
    <row r="14" spans="1:9" ht="18" customHeight="1">
      <c r="A14" s="515" t="s">
        <v>559</v>
      </c>
      <c r="B14" s="659" t="s">
        <v>560</v>
      </c>
      <c r="C14" s="659"/>
      <c r="D14" s="659"/>
      <c r="E14" s="659"/>
      <c r="F14" s="659"/>
      <c r="G14" s="659"/>
      <c r="H14" s="659"/>
      <c r="I14" s="660"/>
    </row>
    <row r="15" spans="1:9" ht="18" customHeight="1">
      <c r="A15" s="518"/>
      <c r="B15" s="536" t="s">
        <v>911</v>
      </c>
      <c r="C15" s="536"/>
      <c r="D15" s="536"/>
      <c r="E15" s="536"/>
      <c r="F15" s="536"/>
      <c r="G15" s="536"/>
      <c r="H15" s="536"/>
      <c r="I15" s="537"/>
    </row>
    <row r="16" spans="1:9" ht="18" customHeight="1">
      <c r="A16" s="518"/>
      <c r="B16" s="535" t="s">
        <v>668</v>
      </c>
      <c r="C16" s="536"/>
      <c r="D16" s="536"/>
      <c r="E16" s="536"/>
      <c r="F16" s="536"/>
      <c r="G16" s="536"/>
      <c r="H16" s="536"/>
      <c r="I16" s="537"/>
    </row>
    <row r="17" spans="1:200" ht="18" customHeight="1">
      <c r="A17" s="515" t="s">
        <v>561</v>
      </c>
      <c r="B17" s="661" t="s">
        <v>562</v>
      </c>
      <c r="C17" s="661"/>
      <c r="D17" s="661"/>
      <c r="E17" s="661"/>
      <c r="F17" s="661"/>
      <c r="G17" s="662" t="s">
        <v>563</v>
      </c>
      <c r="H17" s="662"/>
      <c r="I17" s="663"/>
    </row>
    <row r="18" spans="1:200" s="575" customFormat="1" ht="14.25">
      <c r="A18" s="549" t="s">
        <v>139</v>
      </c>
      <c r="B18" s="571" t="str">
        <f>'[6]Co cau to chuc BP'!C79</f>
        <v>Làm thủ tục, chứng từ</v>
      </c>
      <c r="C18" s="572"/>
      <c r="D18" s="572"/>
      <c r="E18" s="572"/>
      <c r="F18" s="572"/>
      <c r="G18" s="664"/>
      <c r="H18" s="664"/>
      <c r="I18" s="665"/>
      <c r="J18" s="574"/>
      <c r="K18" s="574"/>
      <c r="L18" s="574"/>
      <c r="M18" s="574"/>
      <c r="N18" s="574"/>
      <c r="O18" s="574"/>
      <c r="P18" s="574"/>
      <c r="Q18" s="574"/>
      <c r="R18" s="574"/>
      <c r="S18" s="574"/>
      <c r="T18" s="574"/>
      <c r="U18" s="574"/>
      <c r="V18" s="574"/>
      <c r="W18" s="574"/>
      <c r="X18" s="574"/>
      <c r="Y18" s="574"/>
      <c r="Z18" s="574"/>
      <c r="AA18" s="574"/>
      <c r="AB18" s="574"/>
      <c r="AC18" s="574"/>
      <c r="AD18" s="574"/>
      <c r="AE18" s="574"/>
      <c r="AF18" s="574"/>
      <c r="AG18" s="574"/>
      <c r="AH18" s="574"/>
      <c r="AI18" s="574"/>
      <c r="AJ18" s="574"/>
      <c r="AK18" s="574"/>
      <c r="AL18" s="574"/>
      <c r="AM18" s="574"/>
      <c r="AN18" s="574"/>
      <c r="AO18" s="574"/>
      <c r="AP18" s="574"/>
      <c r="AQ18" s="574"/>
      <c r="AR18" s="574"/>
      <c r="AS18" s="574"/>
      <c r="AT18" s="574"/>
      <c r="AU18" s="574"/>
      <c r="AV18" s="574"/>
      <c r="AW18" s="574"/>
      <c r="AX18" s="574"/>
      <c r="AY18" s="574"/>
      <c r="AZ18" s="574"/>
      <c r="BA18" s="574"/>
      <c r="BB18" s="574"/>
      <c r="BC18" s="574"/>
      <c r="BD18" s="574"/>
      <c r="BE18" s="574"/>
      <c r="BF18" s="574"/>
      <c r="BG18" s="574"/>
      <c r="BH18" s="574"/>
      <c r="BI18" s="574"/>
      <c r="BJ18" s="574"/>
      <c r="BK18" s="574"/>
      <c r="BL18" s="574"/>
      <c r="BM18" s="574"/>
      <c r="BN18" s="574"/>
      <c r="BO18" s="574"/>
      <c r="BP18" s="574"/>
      <c r="BQ18" s="574"/>
      <c r="BR18" s="574"/>
      <c r="BS18" s="574"/>
      <c r="BT18" s="574"/>
      <c r="BU18" s="574"/>
      <c r="BV18" s="574"/>
      <c r="BW18" s="574"/>
      <c r="BX18" s="574"/>
      <c r="BY18" s="574"/>
      <c r="BZ18" s="574"/>
      <c r="CA18" s="574"/>
      <c r="CB18" s="574"/>
      <c r="CC18" s="574"/>
      <c r="CD18" s="574"/>
      <c r="CE18" s="574"/>
      <c r="CF18" s="574"/>
      <c r="CG18" s="574"/>
      <c r="CH18" s="574"/>
      <c r="CI18" s="574"/>
      <c r="CJ18" s="574"/>
      <c r="CK18" s="574"/>
      <c r="CL18" s="574"/>
      <c r="CM18" s="574"/>
      <c r="CN18" s="574"/>
      <c r="CO18" s="574"/>
      <c r="CP18" s="574"/>
      <c r="CQ18" s="574"/>
      <c r="CR18" s="574"/>
      <c r="CS18" s="574"/>
      <c r="CT18" s="574"/>
      <c r="CU18" s="574"/>
      <c r="CV18" s="574"/>
      <c r="CW18" s="574"/>
      <c r="CX18" s="574"/>
      <c r="CY18" s="574"/>
      <c r="CZ18" s="574"/>
      <c r="DA18" s="574"/>
      <c r="DB18" s="574"/>
      <c r="DC18" s="574"/>
      <c r="DD18" s="574"/>
      <c r="DE18" s="574"/>
      <c r="DF18" s="574"/>
      <c r="DG18" s="574"/>
      <c r="DH18" s="574"/>
      <c r="DI18" s="574"/>
      <c r="DJ18" s="574"/>
      <c r="DK18" s="574"/>
      <c r="DL18" s="574"/>
      <c r="DM18" s="574"/>
      <c r="DN18" s="574"/>
      <c r="DO18" s="574"/>
      <c r="DP18" s="574"/>
      <c r="DQ18" s="574"/>
      <c r="DR18" s="574"/>
      <c r="DS18" s="574"/>
      <c r="DT18" s="574"/>
      <c r="DU18" s="574"/>
      <c r="DV18" s="574"/>
      <c r="DW18" s="574"/>
      <c r="DX18" s="574"/>
      <c r="DY18" s="574"/>
      <c r="DZ18" s="574"/>
      <c r="EA18" s="574"/>
      <c r="EB18" s="574"/>
      <c r="EC18" s="574"/>
      <c r="ED18" s="574"/>
      <c r="EE18" s="574"/>
      <c r="EF18" s="574"/>
      <c r="EG18" s="574"/>
      <c r="EH18" s="574"/>
      <c r="EI18" s="574"/>
      <c r="EJ18" s="574"/>
      <c r="EK18" s="574"/>
      <c r="EL18" s="574"/>
      <c r="EM18" s="574"/>
      <c r="EN18" s="574"/>
      <c r="EO18" s="574"/>
      <c r="EP18" s="574"/>
      <c r="EQ18" s="574"/>
      <c r="ER18" s="574"/>
      <c r="ES18" s="574"/>
      <c r="ET18" s="574"/>
      <c r="EU18" s="574"/>
      <c r="EV18" s="574"/>
      <c r="EW18" s="574"/>
      <c r="EX18" s="574"/>
      <c r="EY18" s="574"/>
      <c r="EZ18" s="574"/>
      <c r="FA18" s="574"/>
      <c r="FB18" s="574"/>
      <c r="FC18" s="574"/>
      <c r="FD18" s="574"/>
      <c r="FE18" s="574"/>
      <c r="FF18" s="574"/>
      <c r="FG18" s="574"/>
      <c r="FH18" s="574"/>
      <c r="FI18" s="574"/>
      <c r="FJ18" s="574"/>
      <c r="FK18" s="574"/>
      <c r="FL18" s="574"/>
      <c r="FM18" s="574"/>
      <c r="FN18" s="574"/>
      <c r="FO18" s="574"/>
      <c r="FP18" s="574"/>
      <c r="FQ18" s="574"/>
      <c r="FR18" s="574"/>
      <c r="FS18" s="574"/>
      <c r="FT18" s="574"/>
      <c r="FU18" s="574"/>
      <c r="FV18" s="574"/>
      <c r="FW18" s="574"/>
      <c r="FX18" s="574"/>
      <c r="FY18" s="574"/>
      <c r="FZ18" s="574"/>
      <c r="GA18" s="574"/>
      <c r="GB18" s="574"/>
      <c r="GC18" s="574"/>
      <c r="GD18" s="574"/>
      <c r="GE18" s="574"/>
      <c r="GF18" s="574"/>
      <c r="GG18" s="574"/>
      <c r="GH18" s="574"/>
      <c r="GI18" s="574"/>
      <c r="GJ18" s="574"/>
      <c r="GK18" s="574"/>
      <c r="GL18" s="574"/>
      <c r="GM18" s="574"/>
      <c r="GN18" s="574"/>
      <c r="GO18" s="574"/>
      <c r="GP18" s="574"/>
      <c r="GQ18" s="574"/>
      <c r="GR18" s="574"/>
    </row>
    <row r="19" spans="1:200" s="670" customFormat="1" ht="15.75">
      <c r="A19" s="545">
        <v>1</v>
      </c>
      <c r="B19" s="666" t="s">
        <v>912</v>
      </c>
      <c r="C19" s="667"/>
      <c r="D19" s="667"/>
      <c r="E19" s="667"/>
      <c r="F19" s="667"/>
      <c r="G19" s="668" t="s">
        <v>568</v>
      </c>
      <c r="H19" s="668"/>
      <c r="I19" s="669"/>
      <c r="J19" s="673"/>
      <c r="K19" s="673"/>
      <c r="L19" s="673"/>
      <c r="M19" s="673"/>
      <c r="N19" s="673"/>
      <c r="O19" s="673"/>
      <c r="P19" s="673"/>
      <c r="Q19" s="673"/>
      <c r="R19" s="673"/>
      <c r="S19" s="673"/>
      <c r="T19" s="673"/>
      <c r="U19" s="673"/>
      <c r="V19" s="673"/>
      <c r="W19" s="673"/>
      <c r="X19" s="673"/>
      <c r="Y19" s="673"/>
      <c r="Z19" s="673"/>
      <c r="AA19" s="673"/>
      <c r="AB19" s="673"/>
      <c r="AC19" s="673"/>
      <c r="AD19" s="673"/>
      <c r="AE19" s="673"/>
      <c r="AF19" s="673"/>
      <c r="AG19" s="673"/>
      <c r="AH19" s="673"/>
      <c r="AI19" s="673"/>
      <c r="AJ19" s="673"/>
      <c r="AK19" s="673"/>
      <c r="AL19" s="673"/>
      <c r="AM19" s="673"/>
      <c r="AN19" s="673"/>
      <c r="AO19" s="673"/>
      <c r="AP19" s="673"/>
      <c r="AQ19" s="673"/>
      <c r="AR19" s="673"/>
      <c r="AS19" s="673"/>
      <c r="AT19" s="673"/>
      <c r="AU19" s="673"/>
      <c r="AV19" s="673"/>
      <c r="AW19" s="673"/>
      <c r="AX19" s="673"/>
      <c r="AY19" s="673"/>
      <c r="AZ19" s="673"/>
      <c r="BA19" s="673"/>
      <c r="BB19" s="673"/>
      <c r="BC19" s="673"/>
      <c r="BD19" s="673"/>
      <c r="BE19" s="673"/>
      <c r="BF19" s="673"/>
      <c r="BG19" s="673"/>
      <c r="BH19" s="673"/>
      <c r="BI19" s="673"/>
      <c r="BJ19" s="673"/>
      <c r="BK19" s="673"/>
      <c r="BL19" s="673"/>
      <c r="BM19" s="673"/>
      <c r="BN19" s="673"/>
      <c r="BO19" s="673"/>
      <c r="BP19" s="673"/>
      <c r="BQ19" s="673"/>
      <c r="BR19" s="673"/>
      <c r="BS19" s="673"/>
      <c r="BT19" s="673"/>
      <c r="BU19" s="673"/>
      <c r="BV19" s="673"/>
      <c r="BW19" s="673"/>
      <c r="BX19" s="673"/>
      <c r="BY19" s="673"/>
      <c r="BZ19" s="673"/>
      <c r="CA19" s="673"/>
      <c r="CB19" s="673"/>
      <c r="CC19" s="673"/>
      <c r="CD19" s="673"/>
      <c r="CE19" s="673"/>
      <c r="CF19" s="673"/>
      <c r="CG19" s="673"/>
      <c r="CH19" s="673"/>
      <c r="CI19" s="673"/>
      <c r="CJ19" s="673"/>
      <c r="CK19" s="673"/>
      <c r="CL19" s="673"/>
      <c r="CM19" s="673"/>
      <c r="CN19" s="673"/>
      <c r="CO19" s="673"/>
      <c r="CP19" s="673"/>
      <c r="CQ19" s="673"/>
      <c r="CR19" s="673"/>
      <c r="CS19" s="673"/>
      <c r="CT19" s="673"/>
      <c r="CU19" s="673"/>
      <c r="CV19" s="673"/>
      <c r="CW19" s="673"/>
      <c r="CX19" s="673"/>
      <c r="CY19" s="673"/>
      <c r="CZ19" s="673"/>
      <c r="DA19" s="673"/>
      <c r="DB19" s="673"/>
      <c r="DC19" s="673"/>
      <c r="DD19" s="673"/>
      <c r="DE19" s="673"/>
      <c r="DF19" s="673"/>
      <c r="DG19" s="673"/>
      <c r="DH19" s="673"/>
      <c r="DI19" s="673"/>
      <c r="DJ19" s="673"/>
      <c r="DK19" s="673"/>
      <c r="DL19" s="673"/>
      <c r="DM19" s="673"/>
      <c r="DN19" s="673"/>
      <c r="DO19" s="673"/>
      <c r="DP19" s="673"/>
      <c r="DQ19" s="673"/>
      <c r="DR19" s="673"/>
      <c r="DS19" s="673"/>
      <c r="DT19" s="673"/>
      <c r="DU19" s="673"/>
      <c r="DV19" s="673"/>
      <c r="DW19" s="673"/>
      <c r="DX19" s="673"/>
      <c r="DY19" s="673"/>
      <c r="DZ19" s="673"/>
      <c r="EA19" s="673"/>
      <c r="EB19" s="673"/>
      <c r="EC19" s="673"/>
      <c r="ED19" s="673"/>
      <c r="EE19" s="673"/>
      <c r="EF19" s="673"/>
      <c r="EG19" s="673"/>
      <c r="EH19" s="673"/>
      <c r="EI19" s="673"/>
      <c r="EJ19" s="673"/>
      <c r="EK19" s="673"/>
      <c r="EL19" s="673"/>
      <c r="EM19" s="673"/>
      <c r="EN19" s="673"/>
      <c r="EO19" s="673"/>
      <c r="EP19" s="673"/>
      <c r="EQ19" s="673"/>
      <c r="ER19" s="673"/>
      <c r="ES19" s="673"/>
      <c r="ET19" s="673"/>
      <c r="EU19" s="673"/>
      <c r="EV19" s="673"/>
      <c r="EW19" s="673"/>
      <c r="EX19" s="673"/>
      <c r="EY19" s="673"/>
      <c r="EZ19" s="673"/>
      <c r="FA19" s="673"/>
      <c r="FB19" s="673"/>
      <c r="FC19" s="673"/>
      <c r="FD19" s="673"/>
      <c r="FE19" s="673"/>
      <c r="FF19" s="673"/>
      <c r="FG19" s="673"/>
      <c r="FH19" s="673"/>
      <c r="FI19" s="673"/>
      <c r="FJ19" s="673"/>
      <c r="FK19" s="673"/>
      <c r="FL19" s="673"/>
      <c r="FM19" s="673"/>
      <c r="FN19" s="673"/>
      <c r="FO19" s="673"/>
      <c r="FP19" s="673"/>
      <c r="FQ19" s="673"/>
      <c r="FR19" s="673"/>
      <c r="FS19" s="673"/>
      <c r="FT19" s="673"/>
      <c r="FU19" s="673"/>
      <c r="FV19" s="673"/>
      <c r="FW19" s="673"/>
      <c r="FX19" s="673"/>
      <c r="FY19" s="673"/>
      <c r="FZ19" s="673"/>
      <c r="GA19" s="673"/>
      <c r="GB19" s="673"/>
      <c r="GC19" s="673"/>
      <c r="GD19" s="673"/>
      <c r="GE19" s="673"/>
      <c r="GF19" s="673"/>
      <c r="GG19" s="673"/>
      <c r="GH19" s="673"/>
      <c r="GI19" s="673"/>
      <c r="GJ19" s="673"/>
      <c r="GK19" s="673"/>
      <c r="GL19" s="673"/>
      <c r="GM19" s="673"/>
      <c r="GN19" s="673"/>
      <c r="GO19" s="673"/>
      <c r="GP19" s="673"/>
      <c r="GQ19" s="673"/>
      <c r="GR19" s="673"/>
    </row>
    <row r="20" spans="1:200" s="670" customFormat="1" ht="15.75">
      <c r="A20" s="545">
        <v>2</v>
      </c>
      <c r="B20" s="666" t="s">
        <v>913</v>
      </c>
      <c r="C20" s="667"/>
      <c r="D20" s="667"/>
      <c r="E20" s="667"/>
      <c r="F20" s="667"/>
      <c r="G20" s="674"/>
      <c r="H20" s="674"/>
      <c r="I20" s="675"/>
      <c r="J20" s="673"/>
      <c r="K20" s="673"/>
      <c r="L20" s="673"/>
      <c r="M20" s="673"/>
      <c r="N20" s="673"/>
      <c r="O20" s="673"/>
      <c r="P20" s="673"/>
      <c r="Q20" s="673"/>
      <c r="R20" s="673"/>
      <c r="S20" s="673"/>
      <c r="T20" s="673"/>
      <c r="U20" s="673"/>
      <c r="V20" s="673"/>
      <c r="W20" s="673"/>
      <c r="X20" s="673"/>
      <c r="Y20" s="673"/>
      <c r="Z20" s="673"/>
      <c r="AA20" s="673"/>
      <c r="AB20" s="673"/>
      <c r="AC20" s="673"/>
      <c r="AD20" s="673"/>
      <c r="AE20" s="673"/>
      <c r="AF20" s="673"/>
      <c r="AG20" s="673"/>
      <c r="AH20" s="673"/>
      <c r="AI20" s="673"/>
      <c r="AJ20" s="673"/>
      <c r="AK20" s="673"/>
      <c r="AL20" s="673"/>
      <c r="AM20" s="673"/>
      <c r="AN20" s="673"/>
      <c r="AO20" s="673"/>
      <c r="AP20" s="673"/>
      <c r="AQ20" s="673"/>
      <c r="AR20" s="673"/>
      <c r="AS20" s="673"/>
      <c r="AT20" s="673"/>
      <c r="AU20" s="673"/>
      <c r="AV20" s="673"/>
      <c r="AW20" s="673"/>
      <c r="AX20" s="673"/>
      <c r="AY20" s="673"/>
      <c r="AZ20" s="673"/>
      <c r="BA20" s="673"/>
      <c r="BB20" s="673"/>
      <c r="BC20" s="673"/>
      <c r="BD20" s="673"/>
      <c r="BE20" s="673"/>
      <c r="BF20" s="673"/>
      <c r="BG20" s="673"/>
      <c r="BH20" s="673"/>
      <c r="BI20" s="673"/>
      <c r="BJ20" s="673"/>
      <c r="BK20" s="673"/>
      <c r="BL20" s="673"/>
      <c r="BM20" s="673"/>
      <c r="BN20" s="673"/>
      <c r="BO20" s="673"/>
      <c r="BP20" s="673"/>
      <c r="BQ20" s="673"/>
      <c r="BR20" s="673"/>
      <c r="BS20" s="673"/>
      <c r="BT20" s="673"/>
      <c r="BU20" s="673"/>
      <c r="BV20" s="673"/>
      <c r="BW20" s="673"/>
      <c r="BX20" s="673"/>
      <c r="BY20" s="673"/>
      <c r="BZ20" s="673"/>
      <c r="CA20" s="673"/>
      <c r="CB20" s="673"/>
      <c r="CC20" s="673"/>
      <c r="CD20" s="673"/>
      <c r="CE20" s="673"/>
      <c r="CF20" s="673"/>
      <c r="CG20" s="673"/>
      <c r="CH20" s="673"/>
      <c r="CI20" s="673"/>
      <c r="CJ20" s="673"/>
      <c r="CK20" s="673"/>
      <c r="CL20" s="673"/>
      <c r="CM20" s="673"/>
      <c r="CN20" s="673"/>
      <c r="CO20" s="673"/>
      <c r="CP20" s="673"/>
      <c r="CQ20" s="673"/>
      <c r="CR20" s="673"/>
      <c r="CS20" s="673"/>
      <c r="CT20" s="673"/>
      <c r="CU20" s="673"/>
      <c r="CV20" s="673"/>
      <c r="CW20" s="673"/>
      <c r="CX20" s="673"/>
      <c r="CY20" s="673"/>
      <c r="CZ20" s="673"/>
      <c r="DA20" s="673"/>
      <c r="DB20" s="673"/>
      <c r="DC20" s="673"/>
      <c r="DD20" s="673"/>
      <c r="DE20" s="673"/>
      <c r="DF20" s="673"/>
      <c r="DG20" s="673"/>
      <c r="DH20" s="673"/>
      <c r="DI20" s="673"/>
      <c r="DJ20" s="673"/>
      <c r="DK20" s="673"/>
      <c r="DL20" s="673"/>
      <c r="DM20" s="673"/>
      <c r="DN20" s="673"/>
      <c r="DO20" s="673"/>
      <c r="DP20" s="673"/>
      <c r="DQ20" s="673"/>
      <c r="DR20" s="673"/>
      <c r="DS20" s="673"/>
      <c r="DT20" s="673"/>
      <c r="DU20" s="673"/>
      <c r="DV20" s="673"/>
      <c r="DW20" s="673"/>
      <c r="DX20" s="673"/>
      <c r="DY20" s="673"/>
      <c r="DZ20" s="673"/>
      <c r="EA20" s="673"/>
      <c r="EB20" s="673"/>
      <c r="EC20" s="673"/>
      <c r="ED20" s="673"/>
      <c r="EE20" s="673"/>
      <c r="EF20" s="673"/>
      <c r="EG20" s="673"/>
      <c r="EH20" s="673"/>
      <c r="EI20" s="673"/>
      <c r="EJ20" s="673"/>
      <c r="EK20" s="673"/>
      <c r="EL20" s="673"/>
      <c r="EM20" s="673"/>
      <c r="EN20" s="673"/>
      <c r="EO20" s="673"/>
      <c r="EP20" s="673"/>
      <c r="EQ20" s="673"/>
      <c r="ER20" s="673"/>
      <c r="ES20" s="673"/>
      <c r="ET20" s="673"/>
      <c r="EU20" s="673"/>
      <c r="EV20" s="673"/>
      <c r="EW20" s="673"/>
      <c r="EX20" s="673"/>
      <c r="EY20" s="673"/>
      <c r="EZ20" s="673"/>
      <c r="FA20" s="673"/>
      <c r="FB20" s="673"/>
      <c r="FC20" s="673"/>
      <c r="FD20" s="673"/>
      <c r="FE20" s="673"/>
      <c r="FF20" s="673"/>
      <c r="FG20" s="673"/>
      <c r="FH20" s="673"/>
      <c r="FI20" s="673"/>
      <c r="FJ20" s="673"/>
      <c r="FK20" s="673"/>
      <c r="FL20" s="673"/>
      <c r="FM20" s="673"/>
      <c r="FN20" s="673"/>
      <c r="FO20" s="673"/>
      <c r="FP20" s="673"/>
      <c r="FQ20" s="673"/>
      <c r="FR20" s="673"/>
      <c r="FS20" s="673"/>
      <c r="FT20" s="673"/>
      <c r="FU20" s="673"/>
      <c r="FV20" s="673"/>
      <c r="FW20" s="673"/>
      <c r="FX20" s="673"/>
      <c r="FY20" s="673"/>
      <c r="FZ20" s="673"/>
      <c r="GA20" s="673"/>
      <c r="GB20" s="673"/>
      <c r="GC20" s="673"/>
      <c r="GD20" s="673"/>
      <c r="GE20" s="673"/>
      <c r="GF20" s="673"/>
      <c r="GG20" s="673"/>
      <c r="GH20" s="673"/>
      <c r="GI20" s="673"/>
      <c r="GJ20" s="673"/>
      <c r="GK20" s="673"/>
      <c r="GL20" s="673"/>
      <c r="GM20" s="673"/>
      <c r="GN20" s="673"/>
      <c r="GO20" s="673"/>
      <c r="GP20" s="673"/>
      <c r="GQ20" s="673"/>
      <c r="GR20" s="673"/>
    </row>
    <row r="21" spans="1:200" s="670" customFormat="1" ht="15.75">
      <c r="A21" s="545">
        <v>3</v>
      </c>
      <c r="B21" s="666" t="s">
        <v>914</v>
      </c>
      <c r="C21" s="667"/>
      <c r="D21" s="667"/>
      <c r="E21" s="667"/>
      <c r="F21" s="667"/>
      <c r="G21" s="674"/>
      <c r="H21" s="674"/>
      <c r="I21" s="675"/>
      <c r="J21" s="673"/>
      <c r="K21" s="673"/>
      <c r="L21" s="673"/>
      <c r="M21" s="673"/>
      <c r="N21" s="673"/>
      <c r="O21" s="673"/>
      <c r="P21" s="673"/>
      <c r="Q21" s="673"/>
      <c r="R21" s="673"/>
      <c r="S21" s="673"/>
      <c r="T21" s="673"/>
      <c r="U21" s="673"/>
      <c r="V21" s="673"/>
      <c r="W21" s="673"/>
      <c r="X21" s="673"/>
      <c r="Y21" s="673"/>
      <c r="Z21" s="673"/>
      <c r="AA21" s="673"/>
      <c r="AB21" s="673"/>
      <c r="AC21" s="673"/>
      <c r="AD21" s="673"/>
      <c r="AE21" s="673"/>
      <c r="AF21" s="673"/>
      <c r="AG21" s="673"/>
      <c r="AH21" s="673"/>
      <c r="AI21" s="673"/>
      <c r="AJ21" s="673"/>
      <c r="AK21" s="673"/>
      <c r="AL21" s="673"/>
      <c r="AM21" s="673"/>
      <c r="AN21" s="673"/>
      <c r="AO21" s="673"/>
      <c r="AP21" s="673"/>
      <c r="AQ21" s="673"/>
      <c r="AR21" s="673"/>
      <c r="AS21" s="673"/>
      <c r="AT21" s="673"/>
      <c r="AU21" s="673"/>
      <c r="AV21" s="673"/>
      <c r="AW21" s="673"/>
      <c r="AX21" s="673"/>
      <c r="AY21" s="673"/>
      <c r="AZ21" s="673"/>
      <c r="BA21" s="673"/>
      <c r="BB21" s="673"/>
      <c r="BC21" s="673"/>
      <c r="BD21" s="673"/>
      <c r="BE21" s="673"/>
      <c r="BF21" s="673"/>
      <c r="BG21" s="673"/>
      <c r="BH21" s="673"/>
      <c r="BI21" s="673"/>
      <c r="BJ21" s="673"/>
      <c r="BK21" s="673"/>
      <c r="BL21" s="673"/>
      <c r="BM21" s="673"/>
      <c r="BN21" s="673"/>
      <c r="BO21" s="673"/>
      <c r="BP21" s="673"/>
      <c r="BQ21" s="673"/>
      <c r="BR21" s="673"/>
      <c r="BS21" s="673"/>
      <c r="BT21" s="673"/>
      <c r="BU21" s="673"/>
      <c r="BV21" s="673"/>
      <c r="BW21" s="673"/>
      <c r="BX21" s="673"/>
      <c r="BY21" s="673"/>
      <c r="BZ21" s="673"/>
      <c r="CA21" s="673"/>
      <c r="CB21" s="673"/>
      <c r="CC21" s="673"/>
      <c r="CD21" s="673"/>
      <c r="CE21" s="673"/>
      <c r="CF21" s="673"/>
      <c r="CG21" s="673"/>
      <c r="CH21" s="673"/>
      <c r="CI21" s="673"/>
      <c r="CJ21" s="673"/>
      <c r="CK21" s="673"/>
      <c r="CL21" s="673"/>
      <c r="CM21" s="673"/>
      <c r="CN21" s="673"/>
      <c r="CO21" s="673"/>
      <c r="CP21" s="673"/>
      <c r="CQ21" s="673"/>
      <c r="CR21" s="673"/>
      <c r="CS21" s="673"/>
      <c r="CT21" s="673"/>
      <c r="CU21" s="673"/>
      <c r="CV21" s="673"/>
      <c r="CW21" s="673"/>
      <c r="CX21" s="673"/>
      <c r="CY21" s="673"/>
      <c r="CZ21" s="673"/>
      <c r="DA21" s="673"/>
      <c r="DB21" s="673"/>
      <c r="DC21" s="673"/>
      <c r="DD21" s="673"/>
      <c r="DE21" s="673"/>
      <c r="DF21" s="673"/>
      <c r="DG21" s="673"/>
      <c r="DH21" s="673"/>
      <c r="DI21" s="673"/>
      <c r="DJ21" s="673"/>
      <c r="DK21" s="673"/>
      <c r="DL21" s="673"/>
      <c r="DM21" s="673"/>
      <c r="DN21" s="673"/>
      <c r="DO21" s="673"/>
      <c r="DP21" s="673"/>
      <c r="DQ21" s="673"/>
      <c r="DR21" s="673"/>
      <c r="DS21" s="673"/>
      <c r="DT21" s="673"/>
      <c r="DU21" s="673"/>
      <c r="DV21" s="673"/>
      <c r="DW21" s="673"/>
      <c r="DX21" s="673"/>
      <c r="DY21" s="673"/>
      <c r="DZ21" s="673"/>
      <c r="EA21" s="673"/>
      <c r="EB21" s="673"/>
      <c r="EC21" s="673"/>
      <c r="ED21" s="673"/>
      <c r="EE21" s="673"/>
      <c r="EF21" s="673"/>
      <c r="EG21" s="673"/>
      <c r="EH21" s="673"/>
      <c r="EI21" s="673"/>
      <c r="EJ21" s="673"/>
      <c r="EK21" s="673"/>
      <c r="EL21" s="673"/>
      <c r="EM21" s="673"/>
      <c r="EN21" s="673"/>
      <c r="EO21" s="673"/>
      <c r="EP21" s="673"/>
      <c r="EQ21" s="673"/>
      <c r="ER21" s="673"/>
      <c r="ES21" s="673"/>
      <c r="ET21" s="673"/>
      <c r="EU21" s="673"/>
      <c r="EV21" s="673"/>
      <c r="EW21" s="673"/>
      <c r="EX21" s="673"/>
      <c r="EY21" s="673"/>
      <c r="EZ21" s="673"/>
      <c r="FA21" s="673"/>
      <c r="FB21" s="673"/>
      <c r="FC21" s="673"/>
      <c r="FD21" s="673"/>
      <c r="FE21" s="673"/>
      <c r="FF21" s="673"/>
      <c r="FG21" s="673"/>
      <c r="FH21" s="673"/>
      <c r="FI21" s="673"/>
      <c r="FJ21" s="673"/>
      <c r="FK21" s="673"/>
      <c r="FL21" s="673"/>
      <c r="FM21" s="673"/>
      <c r="FN21" s="673"/>
      <c r="FO21" s="673"/>
      <c r="FP21" s="673"/>
      <c r="FQ21" s="673"/>
      <c r="FR21" s="673"/>
      <c r="FS21" s="673"/>
      <c r="FT21" s="673"/>
      <c r="FU21" s="673"/>
      <c r="FV21" s="673"/>
      <c r="FW21" s="673"/>
      <c r="FX21" s="673"/>
      <c r="FY21" s="673"/>
      <c r="FZ21" s="673"/>
      <c r="GA21" s="673"/>
      <c r="GB21" s="673"/>
      <c r="GC21" s="673"/>
      <c r="GD21" s="673"/>
      <c r="GE21" s="673"/>
      <c r="GF21" s="673"/>
      <c r="GG21" s="673"/>
      <c r="GH21" s="673"/>
      <c r="GI21" s="673"/>
      <c r="GJ21" s="673"/>
      <c r="GK21" s="673"/>
      <c r="GL21" s="673"/>
      <c r="GM21" s="673"/>
      <c r="GN21" s="673"/>
      <c r="GO21" s="673"/>
      <c r="GP21" s="673"/>
      <c r="GQ21" s="673"/>
      <c r="GR21" s="673"/>
    </row>
    <row r="22" spans="1:200" s="670" customFormat="1" ht="15.75">
      <c r="A22" s="545">
        <v>4</v>
      </c>
      <c r="B22" s="666" t="s">
        <v>915</v>
      </c>
      <c r="C22" s="667"/>
      <c r="D22" s="667"/>
      <c r="E22" s="667"/>
      <c r="F22" s="667"/>
      <c r="G22" s="674"/>
      <c r="H22" s="674"/>
      <c r="I22" s="675"/>
      <c r="J22" s="673"/>
      <c r="K22" s="673"/>
      <c r="L22" s="673"/>
      <c r="M22" s="673"/>
      <c r="N22" s="673"/>
      <c r="O22" s="673"/>
      <c r="P22" s="673"/>
      <c r="Q22" s="673"/>
      <c r="R22" s="673"/>
      <c r="S22" s="673"/>
      <c r="T22" s="673"/>
      <c r="U22" s="673"/>
      <c r="V22" s="673"/>
      <c r="W22" s="673"/>
      <c r="X22" s="673"/>
      <c r="Y22" s="673"/>
      <c r="Z22" s="673"/>
      <c r="AA22" s="673"/>
      <c r="AB22" s="673"/>
      <c r="AC22" s="673"/>
      <c r="AD22" s="673"/>
      <c r="AE22" s="673"/>
      <c r="AF22" s="673"/>
      <c r="AG22" s="673"/>
      <c r="AH22" s="673"/>
      <c r="AI22" s="673"/>
      <c r="AJ22" s="673"/>
      <c r="AK22" s="673"/>
      <c r="AL22" s="673"/>
      <c r="AM22" s="673"/>
      <c r="AN22" s="673"/>
      <c r="AO22" s="673"/>
      <c r="AP22" s="673"/>
      <c r="AQ22" s="673"/>
      <c r="AR22" s="673"/>
      <c r="AS22" s="673"/>
      <c r="AT22" s="673"/>
      <c r="AU22" s="673"/>
      <c r="AV22" s="673"/>
      <c r="AW22" s="673"/>
      <c r="AX22" s="673"/>
      <c r="AY22" s="673"/>
      <c r="AZ22" s="673"/>
      <c r="BA22" s="673"/>
      <c r="BB22" s="673"/>
      <c r="BC22" s="673"/>
      <c r="BD22" s="673"/>
      <c r="BE22" s="673"/>
      <c r="BF22" s="673"/>
      <c r="BG22" s="673"/>
      <c r="BH22" s="673"/>
      <c r="BI22" s="673"/>
      <c r="BJ22" s="673"/>
      <c r="BK22" s="673"/>
      <c r="BL22" s="673"/>
      <c r="BM22" s="673"/>
      <c r="BN22" s="673"/>
      <c r="BO22" s="673"/>
      <c r="BP22" s="673"/>
      <c r="BQ22" s="673"/>
      <c r="BR22" s="673"/>
      <c r="BS22" s="673"/>
      <c r="BT22" s="673"/>
      <c r="BU22" s="673"/>
      <c r="BV22" s="673"/>
      <c r="BW22" s="673"/>
      <c r="BX22" s="673"/>
      <c r="BY22" s="673"/>
      <c r="BZ22" s="673"/>
      <c r="CA22" s="673"/>
      <c r="CB22" s="673"/>
      <c r="CC22" s="673"/>
      <c r="CD22" s="673"/>
      <c r="CE22" s="673"/>
      <c r="CF22" s="673"/>
      <c r="CG22" s="673"/>
      <c r="CH22" s="673"/>
      <c r="CI22" s="673"/>
      <c r="CJ22" s="673"/>
      <c r="CK22" s="673"/>
      <c r="CL22" s="673"/>
      <c r="CM22" s="673"/>
      <c r="CN22" s="673"/>
      <c r="CO22" s="673"/>
      <c r="CP22" s="673"/>
      <c r="CQ22" s="673"/>
      <c r="CR22" s="673"/>
      <c r="CS22" s="673"/>
      <c r="CT22" s="673"/>
      <c r="CU22" s="673"/>
      <c r="CV22" s="673"/>
      <c r="CW22" s="673"/>
      <c r="CX22" s="673"/>
      <c r="CY22" s="673"/>
      <c r="CZ22" s="673"/>
      <c r="DA22" s="673"/>
      <c r="DB22" s="673"/>
      <c r="DC22" s="673"/>
      <c r="DD22" s="673"/>
      <c r="DE22" s="673"/>
      <c r="DF22" s="673"/>
      <c r="DG22" s="673"/>
      <c r="DH22" s="673"/>
      <c r="DI22" s="673"/>
      <c r="DJ22" s="673"/>
      <c r="DK22" s="673"/>
      <c r="DL22" s="673"/>
      <c r="DM22" s="673"/>
      <c r="DN22" s="673"/>
      <c r="DO22" s="673"/>
      <c r="DP22" s="673"/>
      <c r="DQ22" s="673"/>
      <c r="DR22" s="673"/>
      <c r="DS22" s="673"/>
      <c r="DT22" s="673"/>
      <c r="DU22" s="673"/>
      <c r="DV22" s="673"/>
      <c r="DW22" s="673"/>
      <c r="DX22" s="673"/>
      <c r="DY22" s="673"/>
      <c r="DZ22" s="673"/>
      <c r="EA22" s="673"/>
      <c r="EB22" s="673"/>
      <c r="EC22" s="673"/>
      <c r="ED22" s="673"/>
      <c r="EE22" s="673"/>
      <c r="EF22" s="673"/>
      <c r="EG22" s="673"/>
      <c r="EH22" s="673"/>
      <c r="EI22" s="673"/>
      <c r="EJ22" s="673"/>
      <c r="EK22" s="673"/>
      <c r="EL22" s="673"/>
      <c r="EM22" s="673"/>
      <c r="EN22" s="673"/>
      <c r="EO22" s="673"/>
      <c r="EP22" s="673"/>
      <c r="EQ22" s="673"/>
      <c r="ER22" s="673"/>
      <c r="ES22" s="673"/>
      <c r="ET22" s="673"/>
      <c r="EU22" s="673"/>
      <c r="EV22" s="673"/>
      <c r="EW22" s="673"/>
      <c r="EX22" s="673"/>
      <c r="EY22" s="673"/>
      <c r="EZ22" s="673"/>
      <c r="FA22" s="673"/>
      <c r="FB22" s="673"/>
      <c r="FC22" s="673"/>
      <c r="FD22" s="673"/>
      <c r="FE22" s="673"/>
      <c r="FF22" s="673"/>
      <c r="FG22" s="673"/>
      <c r="FH22" s="673"/>
      <c r="FI22" s="673"/>
      <c r="FJ22" s="673"/>
      <c r="FK22" s="673"/>
      <c r="FL22" s="673"/>
      <c r="FM22" s="673"/>
      <c r="FN22" s="673"/>
      <c r="FO22" s="673"/>
      <c r="FP22" s="673"/>
      <c r="FQ22" s="673"/>
      <c r="FR22" s="673"/>
      <c r="FS22" s="673"/>
      <c r="FT22" s="673"/>
      <c r="FU22" s="673"/>
      <c r="FV22" s="673"/>
      <c r="FW22" s="673"/>
      <c r="FX22" s="673"/>
      <c r="FY22" s="673"/>
      <c r="FZ22" s="673"/>
      <c r="GA22" s="673"/>
      <c r="GB22" s="673"/>
      <c r="GC22" s="673"/>
      <c r="GD22" s="673"/>
      <c r="GE22" s="673"/>
      <c r="GF22" s="673"/>
      <c r="GG22" s="673"/>
      <c r="GH22" s="673"/>
      <c r="GI22" s="673"/>
      <c r="GJ22" s="673"/>
      <c r="GK22" s="673"/>
      <c r="GL22" s="673"/>
      <c r="GM22" s="673"/>
      <c r="GN22" s="673"/>
      <c r="GO22" s="673"/>
      <c r="GP22" s="673"/>
      <c r="GQ22" s="673"/>
      <c r="GR22" s="673"/>
    </row>
    <row r="23" spans="1:200" s="670" customFormat="1" ht="15.75">
      <c r="A23" s="545">
        <v>5</v>
      </c>
      <c r="B23" s="666" t="s">
        <v>916</v>
      </c>
      <c r="C23" s="667"/>
      <c r="D23" s="667"/>
      <c r="E23" s="667"/>
      <c r="F23" s="667"/>
      <c r="G23" s="674"/>
      <c r="H23" s="674"/>
      <c r="I23" s="675"/>
      <c r="J23" s="673"/>
      <c r="K23" s="673"/>
      <c r="L23" s="673"/>
      <c r="M23" s="673"/>
      <c r="N23" s="673"/>
      <c r="O23" s="673"/>
      <c r="P23" s="673"/>
      <c r="Q23" s="673"/>
      <c r="R23" s="673"/>
      <c r="S23" s="673"/>
      <c r="T23" s="673"/>
      <c r="U23" s="673"/>
      <c r="V23" s="673"/>
      <c r="W23" s="673"/>
      <c r="X23" s="673"/>
      <c r="Y23" s="673"/>
      <c r="Z23" s="673"/>
      <c r="AA23" s="673"/>
      <c r="AB23" s="673"/>
      <c r="AC23" s="673"/>
      <c r="AD23" s="673"/>
      <c r="AE23" s="673"/>
      <c r="AF23" s="673"/>
      <c r="AG23" s="673"/>
      <c r="AH23" s="673"/>
      <c r="AI23" s="673"/>
      <c r="AJ23" s="673"/>
      <c r="AK23" s="673"/>
      <c r="AL23" s="673"/>
      <c r="AM23" s="673"/>
      <c r="AN23" s="673"/>
      <c r="AO23" s="673"/>
      <c r="AP23" s="673"/>
      <c r="AQ23" s="673"/>
      <c r="AR23" s="673"/>
      <c r="AS23" s="673"/>
      <c r="AT23" s="673"/>
      <c r="AU23" s="673"/>
      <c r="AV23" s="673"/>
      <c r="AW23" s="673"/>
      <c r="AX23" s="673"/>
      <c r="AY23" s="673"/>
      <c r="AZ23" s="673"/>
      <c r="BA23" s="673"/>
      <c r="BB23" s="673"/>
      <c r="BC23" s="673"/>
      <c r="BD23" s="673"/>
      <c r="BE23" s="673"/>
      <c r="BF23" s="673"/>
      <c r="BG23" s="673"/>
      <c r="BH23" s="673"/>
      <c r="BI23" s="673"/>
      <c r="BJ23" s="673"/>
      <c r="BK23" s="673"/>
      <c r="BL23" s="673"/>
      <c r="BM23" s="673"/>
      <c r="BN23" s="673"/>
      <c r="BO23" s="673"/>
      <c r="BP23" s="673"/>
      <c r="BQ23" s="673"/>
      <c r="BR23" s="673"/>
      <c r="BS23" s="673"/>
      <c r="BT23" s="673"/>
      <c r="BU23" s="673"/>
      <c r="BV23" s="673"/>
      <c r="BW23" s="673"/>
      <c r="BX23" s="673"/>
      <c r="BY23" s="673"/>
      <c r="BZ23" s="673"/>
      <c r="CA23" s="673"/>
      <c r="CB23" s="673"/>
      <c r="CC23" s="673"/>
      <c r="CD23" s="673"/>
      <c r="CE23" s="673"/>
      <c r="CF23" s="673"/>
      <c r="CG23" s="673"/>
      <c r="CH23" s="673"/>
      <c r="CI23" s="673"/>
      <c r="CJ23" s="673"/>
      <c r="CK23" s="673"/>
      <c r="CL23" s="673"/>
      <c r="CM23" s="673"/>
      <c r="CN23" s="673"/>
      <c r="CO23" s="673"/>
      <c r="CP23" s="673"/>
      <c r="CQ23" s="673"/>
      <c r="CR23" s="673"/>
      <c r="CS23" s="673"/>
      <c r="CT23" s="673"/>
      <c r="CU23" s="673"/>
      <c r="CV23" s="673"/>
      <c r="CW23" s="673"/>
      <c r="CX23" s="673"/>
      <c r="CY23" s="673"/>
      <c r="CZ23" s="673"/>
      <c r="DA23" s="673"/>
      <c r="DB23" s="673"/>
      <c r="DC23" s="673"/>
      <c r="DD23" s="673"/>
      <c r="DE23" s="673"/>
      <c r="DF23" s="673"/>
      <c r="DG23" s="673"/>
      <c r="DH23" s="673"/>
      <c r="DI23" s="673"/>
      <c r="DJ23" s="673"/>
      <c r="DK23" s="673"/>
      <c r="DL23" s="673"/>
      <c r="DM23" s="673"/>
      <c r="DN23" s="673"/>
      <c r="DO23" s="673"/>
      <c r="DP23" s="673"/>
      <c r="DQ23" s="673"/>
      <c r="DR23" s="673"/>
      <c r="DS23" s="673"/>
      <c r="DT23" s="673"/>
      <c r="DU23" s="673"/>
      <c r="DV23" s="673"/>
      <c r="DW23" s="673"/>
      <c r="DX23" s="673"/>
      <c r="DY23" s="673"/>
      <c r="DZ23" s="673"/>
      <c r="EA23" s="673"/>
      <c r="EB23" s="673"/>
      <c r="EC23" s="673"/>
      <c r="ED23" s="673"/>
      <c r="EE23" s="673"/>
      <c r="EF23" s="673"/>
      <c r="EG23" s="673"/>
      <c r="EH23" s="673"/>
      <c r="EI23" s="673"/>
      <c r="EJ23" s="673"/>
      <c r="EK23" s="673"/>
      <c r="EL23" s="673"/>
      <c r="EM23" s="673"/>
      <c r="EN23" s="673"/>
      <c r="EO23" s="673"/>
      <c r="EP23" s="673"/>
      <c r="EQ23" s="673"/>
      <c r="ER23" s="673"/>
      <c r="ES23" s="673"/>
      <c r="ET23" s="673"/>
      <c r="EU23" s="673"/>
      <c r="EV23" s="673"/>
      <c r="EW23" s="673"/>
      <c r="EX23" s="673"/>
      <c r="EY23" s="673"/>
      <c r="EZ23" s="673"/>
      <c r="FA23" s="673"/>
      <c r="FB23" s="673"/>
      <c r="FC23" s="673"/>
      <c r="FD23" s="673"/>
      <c r="FE23" s="673"/>
      <c r="FF23" s="673"/>
      <c r="FG23" s="673"/>
      <c r="FH23" s="673"/>
      <c r="FI23" s="673"/>
      <c r="FJ23" s="673"/>
      <c r="FK23" s="673"/>
      <c r="FL23" s="673"/>
      <c r="FM23" s="673"/>
      <c r="FN23" s="673"/>
      <c r="FO23" s="673"/>
      <c r="FP23" s="673"/>
      <c r="FQ23" s="673"/>
      <c r="FR23" s="673"/>
      <c r="FS23" s="673"/>
      <c r="FT23" s="673"/>
      <c r="FU23" s="673"/>
      <c r="FV23" s="673"/>
      <c r="FW23" s="673"/>
      <c r="FX23" s="673"/>
      <c r="FY23" s="673"/>
      <c r="FZ23" s="673"/>
      <c r="GA23" s="673"/>
      <c r="GB23" s="673"/>
      <c r="GC23" s="673"/>
      <c r="GD23" s="673"/>
      <c r="GE23" s="673"/>
      <c r="GF23" s="673"/>
      <c r="GG23" s="673"/>
      <c r="GH23" s="673"/>
      <c r="GI23" s="673"/>
      <c r="GJ23" s="673"/>
      <c r="GK23" s="673"/>
      <c r="GL23" s="673"/>
      <c r="GM23" s="673"/>
      <c r="GN23" s="673"/>
      <c r="GO23" s="673"/>
      <c r="GP23" s="673"/>
      <c r="GQ23" s="673"/>
      <c r="GR23" s="673"/>
    </row>
    <row r="24" spans="1:200" s="670" customFormat="1" ht="15.75">
      <c r="A24" s="545">
        <v>6</v>
      </c>
      <c r="B24" s="666" t="s">
        <v>917</v>
      </c>
      <c r="C24" s="667"/>
      <c r="D24" s="667"/>
      <c r="E24" s="667"/>
      <c r="F24" s="667"/>
      <c r="G24" s="674"/>
      <c r="H24" s="674"/>
      <c r="I24" s="675"/>
      <c r="J24" s="673"/>
      <c r="K24" s="673"/>
      <c r="L24" s="673"/>
      <c r="M24" s="673"/>
      <c r="N24" s="673"/>
      <c r="O24" s="673"/>
      <c r="P24" s="673"/>
      <c r="Q24" s="673"/>
      <c r="R24" s="673"/>
      <c r="S24" s="673"/>
      <c r="T24" s="673"/>
      <c r="U24" s="673"/>
      <c r="V24" s="673"/>
      <c r="W24" s="673"/>
      <c r="X24" s="673"/>
      <c r="Y24" s="673"/>
      <c r="Z24" s="673"/>
      <c r="AA24" s="673"/>
      <c r="AB24" s="673"/>
      <c r="AC24" s="673"/>
      <c r="AD24" s="673"/>
      <c r="AE24" s="673"/>
      <c r="AF24" s="673"/>
      <c r="AG24" s="673"/>
      <c r="AH24" s="673"/>
      <c r="AI24" s="673"/>
      <c r="AJ24" s="673"/>
      <c r="AK24" s="673"/>
      <c r="AL24" s="673"/>
      <c r="AM24" s="673"/>
      <c r="AN24" s="673"/>
      <c r="AO24" s="673"/>
      <c r="AP24" s="673"/>
      <c r="AQ24" s="673"/>
      <c r="AR24" s="673"/>
      <c r="AS24" s="673"/>
      <c r="AT24" s="673"/>
      <c r="AU24" s="673"/>
      <c r="AV24" s="673"/>
      <c r="AW24" s="673"/>
      <c r="AX24" s="673"/>
      <c r="AY24" s="673"/>
      <c r="AZ24" s="673"/>
      <c r="BA24" s="673"/>
      <c r="BB24" s="673"/>
      <c r="BC24" s="673"/>
      <c r="BD24" s="673"/>
      <c r="BE24" s="673"/>
      <c r="BF24" s="673"/>
      <c r="BG24" s="673"/>
      <c r="BH24" s="673"/>
      <c r="BI24" s="673"/>
      <c r="BJ24" s="673"/>
      <c r="BK24" s="673"/>
      <c r="BL24" s="673"/>
      <c r="BM24" s="673"/>
      <c r="BN24" s="673"/>
      <c r="BO24" s="673"/>
      <c r="BP24" s="673"/>
      <c r="BQ24" s="673"/>
      <c r="BR24" s="673"/>
      <c r="BS24" s="673"/>
      <c r="BT24" s="673"/>
      <c r="BU24" s="673"/>
      <c r="BV24" s="673"/>
      <c r="BW24" s="673"/>
      <c r="BX24" s="673"/>
      <c r="BY24" s="673"/>
      <c r="BZ24" s="673"/>
      <c r="CA24" s="673"/>
      <c r="CB24" s="673"/>
      <c r="CC24" s="673"/>
      <c r="CD24" s="673"/>
      <c r="CE24" s="673"/>
      <c r="CF24" s="673"/>
      <c r="CG24" s="673"/>
      <c r="CH24" s="673"/>
      <c r="CI24" s="673"/>
      <c r="CJ24" s="673"/>
      <c r="CK24" s="673"/>
      <c r="CL24" s="673"/>
      <c r="CM24" s="673"/>
      <c r="CN24" s="673"/>
      <c r="CO24" s="673"/>
      <c r="CP24" s="673"/>
      <c r="CQ24" s="673"/>
      <c r="CR24" s="673"/>
      <c r="CS24" s="673"/>
      <c r="CT24" s="673"/>
      <c r="CU24" s="673"/>
      <c r="CV24" s="673"/>
      <c r="CW24" s="673"/>
      <c r="CX24" s="673"/>
      <c r="CY24" s="673"/>
      <c r="CZ24" s="673"/>
      <c r="DA24" s="673"/>
      <c r="DB24" s="673"/>
      <c r="DC24" s="673"/>
      <c r="DD24" s="673"/>
      <c r="DE24" s="673"/>
      <c r="DF24" s="673"/>
      <c r="DG24" s="673"/>
      <c r="DH24" s="673"/>
      <c r="DI24" s="673"/>
      <c r="DJ24" s="673"/>
      <c r="DK24" s="673"/>
      <c r="DL24" s="673"/>
      <c r="DM24" s="673"/>
      <c r="DN24" s="673"/>
      <c r="DO24" s="673"/>
      <c r="DP24" s="673"/>
      <c r="DQ24" s="673"/>
      <c r="DR24" s="673"/>
      <c r="DS24" s="673"/>
      <c r="DT24" s="673"/>
      <c r="DU24" s="673"/>
      <c r="DV24" s="673"/>
      <c r="DW24" s="673"/>
      <c r="DX24" s="673"/>
      <c r="DY24" s="673"/>
      <c r="DZ24" s="673"/>
      <c r="EA24" s="673"/>
      <c r="EB24" s="673"/>
      <c r="EC24" s="673"/>
      <c r="ED24" s="673"/>
      <c r="EE24" s="673"/>
      <c r="EF24" s="673"/>
      <c r="EG24" s="673"/>
      <c r="EH24" s="673"/>
      <c r="EI24" s="673"/>
      <c r="EJ24" s="673"/>
      <c r="EK24" s="673"/>
      <c r="EL24" s="673"/>
      <c r="EM24" s="673"/>
      <c r="EN24" s="673"/>
      <c r="EO24" s="673"/>
      <c r="EP24" s="673"/>
      <c r="EQ24" s="673"/>
      <c r="ER24" s="673"/>
      <c r="ES24" s="673"/>
      <c r="ET24" s="673"/>
      <c r="EU24" s="673"/>
      <c r="EV24" s="673"/>
      <c r="EW24" s="673"/>
      <c r="EX24" s="673"/>
      <c r="EY24" s="673"/>
      <c r="EZ24" s="673"/>
      <c r="FA24" s="673"/>
      <c r="FB24" s="673"/>
      <c r="FC24" s="673"/>
      <c r="FD24" s="673"/>
      <c r="FE24" s="673"/>
      <c r="FF24" s="673"/>
      <c r="FG24" s="673"/>
      <c r="FH24" s="673"/>
      <c r="FI24" s="673"/>
      <c r="FJ24" s="673"/>
      <c r="FK24" s="673"/>
      <c r="FL24" s="673"/>
      <c r="FM24" s="673"/>
      <c r="FN24" s="673"/>
      <c r="FO24" s="673"/>
      <c r="FP24" s="673"/>
      <c r="FQ24" s="673"/>
      <c r="FR24" s="673"/>
      <c r="FS24" s="673"/>
      <c r="FT24" s="673"/>
      <c r="FU24" s="673"/>
      <c r="FV24" s="673"/>
      <c r="FW24" s="673"/>
      <c r="FX24" s="673"/>
      <c r="FY24" s="673"/>
      <c r="FZ24" s="673"/>
      <c r="GA24" s="673"/>
      <c r="GB24" s="673"/>
      <c r="GC24" s="673"/>
      <c r="GD24" s="673"/>
      <c r="GE24" s="673"/>
      <c r="GF24" s="673"/>
      <c r="GG24" s="673"/>
      <c r="GH24" s="673"/>
      <c r="GI24" s="673"/>
      <c r="GJ24" s="673"/>
      <c r="GK24" s="673"/>
      <c r="GL24" s="673"/>
      <c r="GM24" s="673"/>
      <c r="GN24" s="673"/>
      <c r="GO24" s="673"/>
      <c r="GP24" s="673"/>
      <c r="GQ24" s="673"/>
      <c r="GR24" s="673"/>
    </row>
    <row r="25" spans="1:200" s="670" customFormat="1" ht="15.75">
      <c r="A25" s="545">
        <v>7</v>
      </c>
      <c r="B25" s="666" t="s">
        <v>918</v>
      </c>
      <c r="C25" s="667"/>
      <c r="D25" s="667"/>
      <c r="E25" s="667"/>
      <c r="F25" s="667"/>
      <c r="G25" s="674"/>
      <c r="H25" s="674"/>
      <c r="I25" s="675"/>
      <c r="J25" s="673"/>
      <c r="K25" s="673"/>
      <c r="L25" s="673"/>
      <c r="M25" s="673"/>
      <c r="N25" s="673"/>
      <c r="O25" s="673"/>
      <c r="P25" s="673"/>
      <c r="Q25" s="673"/>
      <c r="R25" s="673"/>
      <c r="S25" s="673"/>
      <c r="T25" s="673"/>
      <c r="U25" s="673"/>
      <c r="V25" s="673"/>
      <c r="W25" s="673"/>
      <c r="X25" s="673"/>
      <c r="Y25" s="673"/>
      <c r="Z25" s="673"/>
      <c r="AA25" s="673"/>
      <c r="AB25" s="673"/>
      <c r="AC25" s="673"/>
      <c r="AD25" s="673"/>
      <c r="AE25" s="673"/>
      <c r="AF25" s="673"/>
      <c r="AG25" s="673"/>
      <c r="AH25" s="673"/>
      <c r="AI25" s="673"/>
      <c r="AJ25" s="673"/>
      <c r="AK25" s="673"/>
      <c r="AL25" s="673"/>
      <c r="AM25" s="673"/>
      <c r="AN25" s="673"/>
      <c r="AO25" s="673"/>
      <c r="AP25" s="673"/>
      <c r="AQ25" s="673"/>
      <c r="AR25" s="673"/>
      <c r="AS25" s="673"/>
      <c r="AT25" s="673"/>
      <c r="AU25" s="673"/>
      <c r="AV25" s="673"/>
      <c r="AW25" s="673"/>
      <c r="AX25" s="673"/>
      <c r="AY25" s="673"/>
      <c r="AZ25" s="673"/>
      <c r="BA25" s="673"/>
      <c r="BB25" s="673"/>
      <c r="BC25" s="673"/>
      <c r="BD25" s="673"/>
      <c r="BE25" s="673"/>
      <c r="BF25" s="673"/>
      <c r="BG25" s="673"/>
      <c r="BH25" s="673"/>
      <c r="BI25" s="673"/>
      <c r="BJ25" s="673"/>
      <c r="BK25" s="673"/>
      <c r="BL25" s="673"/>
      <c r="BM25" s="673"/>
      <c r="BN25" s="673"/>
      <c r="BO25" s="673"/>
      <c r="BP25" s="673"/>
      <c r="BQ25" s="673"/>
      <c r="BR25" s="673"/>
      <c r="BS25" s="673"/>
      <c r="BT25" s="673"/>
      <c r="BU25" s="673"/>
      <c r="BV25" s="673"/>
      <c r="BW25" s="673"/>
      <c r="BX25" s="673"/>
      <c r="BY25" s="673"/>
      <c r="BZ25" s="673"/>
      <c r="CA25" s="673"/>
      <c r="CB25" s="673"/>
      <c r="CC25" s="673"/>
      <c r="CD25" s="673"/>
      <c r="CE25" s="673"/>
      <c r="CF25" s="673"/>
      <c r="CG25" s="673"/>
      <c r="CH25" s="673"/>
      <c r="CI25" s="673"/>
      <c r="CJ25" s="673"/>
      <c r="CK25" s="673"/>
      <c r="CL25" s="673"/>
      <c r="CM25" s="673"/>
      <c r="CN25" s="673"/>
      <c r="CO25" s="673"/>
      <c r="CP25" s="673"/>
      <c r="CQ25" s="673"/>
      <c r="CR25" s="673"/>
      <c r="CS25" s="673"/>
      <c r="CT25" s="673"/>
      <c r="CU25" s="673"/>
      <c r="CV25" s="673"/>
      <c r="CW25" s="673"/>
      <c r="CX25" s="673"/>
      <c r="CY25" s="673"/>
      <c r="CZ25" s="673"/>
      <c r="DA25" s="673"/>
      <c r="DB25" s="673"/>
      <c r="DC25" s="673"/>
      <c r="DD25" s="673"/>
      <c r="DE25" s="673"/>
      <c r="DF25" s="673"/>
      <c r="DG25" s="673"/>
      <c r="DH25" s="673"/>
      <c r="DI25" s="673"/>
      <c r="DJ25" s="673"/>
      <c r="DK25" s="673"/>
      <c r="DL25" s="673"/>
      <c r="DM25" s="673"/>
      <c r="DN25" s="673"/>
      <c r="DO25" s="673"/>
      <c r="DP25" s="673"/>
      <c r="DQ25" s="673"/>
      <c r="DR25" s="673"/>
      <c r="DS25" s="673"/>
      <c r="DT25" s="673"/>
      <c r="DU25" s="673"/>
      <c r="DV25" s="673"/>
      <c r="DW25" s="673"/>
      <c r="DX25" s="673"/>
      <c r="DY25" s="673"/>
      <c r="DZ25" s="673"/>
      <c r="EA25" s="673"/>
      <c r="EB25" s="673"/>
      <c r="EC25" s="673"/>
      <c r="ED25" s="673"/>
      <c r="EE25" s="673"/>
      <c r="EF25" s="673"/>
      <c r="EG25" s="673"/>
      <c r="EH25" s="673"/>
      <c r="EI25" s="673"/>
      <c r="EJ25" s="673"/>
      <c r="EK25" s="673"/>
      <c r="EL25" s="673"/>
      <c r="EM25" s="673"/>
      <c r="EN25" s="673"/>
      <c r="EO25" s="673"/>
      <c r="EP25" s="673"/>
      <c r="EQ25" s="673"/>
      <c r="ER25" s="673"/>
      <c r="ES25" s="673"/>
      <c r="ET25" s="673"/>
      <c r="EU25" s="673"/>
      <c r="EV25" s="673"/>
      <c r="EW25" s="673"/>
      <c r="EX25" s="673"/>
      <c r="EY25" s="673"/>
      <c r="EZ25" s="673"/>
      <c r="FA25" s="673"/>
      <c r="FB25" s="673"/>
      <c r="FC25" s="673"/>
      <c r="FD25" s="673"/>
      <c r="FE25" s="673"/>
      <c r="FF25" s="673"/>
      <c r="FG25" s="673"/>
      <c r="FH25" s="673"/>
      <c r="FI25" s="673"/>
      <c r="FJ25" s="673"/>
      <c r="FK25" s="673"/>
      <c r="FL25" s="673"/>
      <c r="FM25" s="673"/>
      <c r="FN25" s="673"/>
      <c r="FO25" s="673"/>
      <c r="FP25" s="673"/>
      <c r="FQ25" s="673"/>
      <c r="FR25" s="673"/>
      <c r="FS25" s="673"/>
      <c r="FT25" s="673"/>
      <c r="FU25" s="673"/>
      <c r="FV25" s="673"/>
      <c r="FW25" s="673"/>
      <c r="FX25" s="673"/>
      <c r="FY25" s="673"/>
      <c r="FZ25" s="673"/>
      <c r="GA25" s="673"/>
      <c r="GB25" s="673"/>
      <c r="GC25" s="673"/>
      <c r="GD25" s="673"/>
      <c r="GE25" s="673"/>
      <c r="GF25" s="673"/>
      <c r="GG25" s="673"/>
      <c r="GH25" s="673"/>
      <c r="GI25" s="673"/>
      <c r="GJ25" s="673"/>
      <c r="GK25" s="673"/>
      <c r="GL25" s="673"/>
      <c r="GM25" s="673"/>
      <c r="GN25" s="673"/>
      <c r="GO25" s="673"/>
      <c r="GP25" s="673"/>
      <c r="GQ25" s="673"/>
      <c r="GR25" s="673"/>
    </row>
    <row r="26" spans="1:200" s="670" customFormat="1" ht="15.75">
      <c r="A26" s="545">
        <v>8</v>
      </c>
      <c r="B26" s="666" t="s">
        <v>919</v>
      </c>
      <c r="C26" s="667"/>
      <c r="D26" s="667"/>
      <c r="E26" s="667"/>
      <c r="F26" s="667"/>
      <c r="G26" s="676"/>
      <c r="H26" s="676"/>
      <c r="I26" s="677"/>
      <c r="J26" s="673"/>
      <c r="K26" s="673"/>
      <c r="L26" s="673"/>
      <c r="M26" s="673"/>
      <c r="N26" s="673"/>
      <c r="O26" s="673"/>
      <c r="P26" s="673"/>
      <c r="Q26" s="673"/>
      <c r="R26" s="673"/>
      <c r="S26" s="673"/>
      <c r="T26" s="673"/>
      <c r="U26" s="673"/>
      <c r="V26" s="673"/>
      <c r="W26" s="673"/>
      <c r="X26" s="673"/>
      <c r="Y26" s="673"/>
      <c r="Z26" s="673"/>
      <c r="AA26" s="673"/>
      <c r="AB26" s="673"/>
      <c r="AC26" s="673"/>
      <c r="AD26" s="673"/>
      <c r="AE26" s="673"/>
      <c r="AF26" s="673"/>
      <c r="AG26" s="673"/>
      <c r="AH26" s="673"/>
      <c r="AI26" s="673"/>
      <c r="AJ26" s="673"/>
      <c r="AK26" s="673"/>
      <c r="AL26" s="673"/>
      <c r="AM26" s="673"/>
      <c r="AN26" s="673"/>
      <c r="AO26" s="673"/>
      <c r="AP26" s="673"/>
      <c r="AQ26" s="673"/>
      <c r="AR26" s="673"/>
      <c r="AS26" s="673"/>
      <c r="AT26" s="673"/>
      <c r="AU26" s="673"/>
      <c r="AV26" s="673"/>
      <c r="AW26" s="673"/>
      <c r="AX26" s="673"/>
      <c r="AY26" s="673"/>
      <c r="AZ26" s="673"/>
      <c r="BA26" s="673"/>
      <c r="BB26" s="673"/>
      <c r="BC26" s="673"/>
      <c r="BD26" s="673"/>
      <c r="BE26" s="673"/>
      <c r="BF26" s="673"/>
      <c r="BG26" s="673"/>
      <c r="BH26" s="673"/>
      <c r="BI26" s="673"/>
      <c r="BJ26" s="673"/>
      <c r="BK26" s="673"/>
      <c r="BL26" s="673"/>
      <c r="BM26" s="673"/>
      <c r="BN26" s="673"/>
      <c r="BO26" s="673"/>
      <c r="BP26" s="673"/>
      <c r="BQ26" s="673"/>
      <c r="BR26" s="673"/>
      <c r="BS26" s="673"/>
      <c r="BT26" s="673"/>
      <c r="BU26" s="673"/>
      <c r="BV26" s="673"/>
      <c r="BW26" s="673"/>
      <c r="BX26" s="673"/>
      <c r="BY26" s="673"/>
      <c r="BZ26" s="673"/>
      <c r="CA26" s="673"/>
      <c r="CB26" s="673"/>
      <c r="CC26" s="673"/>
      <c r="CD26" s="673"/>
      <c r="CE26" s="673"/>
      <c r="CF26" s="673"/>
      <c r="CG26" s="673"/>
      <c r="CH26" s="673"/>
      <c r="CI26" s="673"/>
      <c r="CJ26" s="673"/>
      <c r="CK26" s="673"/>
      <c r="CL26" s="673"/>
      <c r="CM26" s="673"/>
      <c r="CN26" s="673"/>
      <c r="CO26" s="673"/>
      <c r="CP26" s="673"/>
      <c r="CQ26" s="673"/>
      <c r="CR26" s="673"/>
      <c r="CS26" s="673"/>
      <c r="CT26" s="673"/>
      <c r="CU26" s="673"/>
      <c r="CV26" s="673"/>
      <c r="CW26" s="673"/>
      <c r="CX26" s="673"/>
      <c r="CY26" s="673"/>
      <c r="CZ26" s="673"/>
      <c r="DA26" s="673"/>
      <c r="DB26" s="673"/>
      <c r="DC26" s="673"/>
      <c r="DD26" s="673"/>
      <c r="DE26" s="673"/>
      <c r="DF26" s="673"/>
      <c r="DG26" s="673"/>
      <c r="DH26" s="673"/>
      <c r="DI26" s="673"/>
      <c r="DJ26" s="673"/>
      <c r="DK26" s="673"/>
      <c r="DL26" s="673"/>
      <c r="DM26" s="673"/>
      <c r="DN26" s="673"/>
      <c r="DO26" s="673"/>
      <c r="DP26" s="673"/>
      <c r="DQ26" s="673"/>
      <c r="DR26" s="673"/>
      <c r="DS26" s="673"/>
      <c r="DT26" s="673"/>
      <c r="DU26" s="673"/>
      <c r="DV26" s="673"/>
      <c r="DW26" s="673"/>
      <c r="DX26" s="673"/>
      <c r="DY26" s="673"/>
      <c r="DZ26" s="673"/>
      <c r="EA26" s="673"/>
      <c r="EB26" s="673"/>
      <c r="EC26" s="673"/>
      <c r="ED26" s="673"/>
      <c r="EE26" s="673"/>
      <c r="EF26" s="673"/>
      <c r="EG26" s="673"/>
      <c r="EH26" s="673"/>
      <c r="EI26" s="673"/>
      <c r="EJ26" s="673"/>
      <c r="EK26" s="673"/>
      <c r="EL26" s="673"/>
      <c r="EM26" s="673"/>
      <c r="EN26" s="673"/>
      <c r="EO26" s="673"/>
      <c r="EP26" s="673"/>
      <c r="EQ26" s="673"/>
      <c r="ER26" s="673"/>
      <c r="ES26" s="673"/>
      <c r="ET26" s="673"/>
      <c r="EU26" s="673"/>
      <c r="EV26" s="673"/>
      <c r="EW26" s="673"/>
      <c r="EX26" s="673"/>
      <c r="EY26" s="673"/>
      <c r="EZ26" s="673"/>
      <c r="FA26" s="673"/>
      <c r="FB26" s="673"/>
      <c r="FC26" s="673"/>
      <c r="FD26" s="673"/>
      <c r="FE26" s="673"/>
      <c r="FF26" s="673"/>
      <c r="FG26" s="673"/>
      <c r="FH26" s="673"/>
      <c r="FI26" s="673"/>
      <c r="FJ26" s="673"/>
      <c r="FK26" s="673"/>
      <c r="FL26" s="673"/>
      <c r="FM26" s="673"/>
      <c r="FN26" s="673"/>
      <c r="FO26" s="673"/>
      <c r="FP26" s="673"/>
      <c r="FQ26" s="673"/>
      <c r="FR26" s="673"/>
      <c r="FS26" s="673"/>
      <c r="FT26" s="673"/>
      <c r="FU26" s="673"/>
      <c r="FV26" s="673"/>
      <c r="FW26" s="673"/>
      <c r="FX26" s="673"/>
      <c r="FY26" s="673"/>
      <c r="FZ26" s="673"/>
      <c r="GA26" s="673"/>
      <c r="GB26" s="673"/>
      <c r="GC26" s="673"/>
      <c r="GD26" s="673"/>
      <c r="GE26" s="673"/>
      <c r="GF26" s="673"/>
      <c r="GG26" s="673"/>
      <c r="GH26" s="673"/>
      <c r="GI26" s="673"/>
      <c r="GJ26" s="673"/>
      <c r="GK26" s="673"/>
      <c r="GL26" s="673"/>
      <c r="GM26" s="673"/>
      <c r="GN26" s="673"/>
      <c r="GO26" s="673"/>
      <c r="GP26" s="673"/>
      <c r="GQ26" s="673"/>
      <c r="GR26" s="673"/>
    </row>
    <row r="27" spans="1:200" s="575" customFormat="1" ht="14.25">
      <c r="A27" s="549" t="s">
        <v>566</v>
      </c>
      <c r="B27" s="571" t="s">
        <v>920</v>
      </c>
      <c r="C27" s="572"/>
      <c r="D27" s="572"/>
      <c r="E27" s="572"/>
      <c r="F27" s="572"/>
      <c r="G27" s="664"/>
      <c r="H27" s="664"/>
      <c r="I27" s="665"/>
      <c r="J27" s="574"/>
      <c r="K27" s="574"/>
      <c r="L27" s="574"/>
      <c r="M27" s="574"/>
      <c r="N27" s="574"/>
      <c r="O27" s="574"/>
      <c r="P27" s="574"/>
      <c r="Q27" s="574"/>
      <c r="R27" s="574"/>
      <c r="S27" s="574"/>
      <c r="T27" s="574"/>
      <c r="U27" s="574"/>
      <c r="V27" s="574"/>
      <c r="W27" s="574"/>
      <c r="X27" s="574"/>
      <c r="Y27" s="574"/>
      <c r="Z27" s="574"/>
      <c r="AA27" s="574"/>
      <c r="AB27" s="574"/>
      <c r="AC27" s="574"/>
      <c r="AD27" s="574"/>
      <c r="AE27" s="574"/>
      <c r="AF27" s="574"/>
      <c r="AG27" s="574"/>
      <c r="AH27" s="574"/>
      <c r="AI27" s="574"/>
      <c r="AJ27" s="574"/>
      <c r="AK27" s="574"/>
      <c r="AL27" s="574"/>
      <c r="AM27" s="574"/>
      <c r="AN27" s="574"/>
      <c r="AO27" s="574"/>
      <c r="AP27" s="574"/>
      <c r="AQ27" s="574"/>
      <c r="AR27" s="574"/>
      <c r="AS27" s="574"/>
      <c r="AT27" s="574"/>
      <c r="AU27" s="574"/>
      <c r="AV27" s="574"/>
      <c r="AW27" s="574"/>
      <c r="AX27" s="574"/>
      <c r="AY27" s="574"/>
      <c r="AZ27" s="574"/>
      <c r="BA27" s="574"/>
      <c r="BB27" s="574"/>
      <c r="BC27" s="574"/>
      <c r="BD27" s="574"/>
      <c r="BE27" s="574"/>
      <c r="BF27" s="574"/>
      <c r="BG27" s="574"/>
      <c r="BH27" s="574"/>
      <c r="BI27" s="574"/>
      <c r="BJ27" s="574"/>
      <c r="BK27" s="574"/>
      <c r="BL27" s="574"/>
      <c r="BM27" s="574"/>
      <c r="BN27" s="574"/>
      <c r="BO27" s="574"/>
      <c r="BP27" s="574"/>
      <c r="BQ27" s="574"/>
      <c r="BR27" s="574"/>
      <c r="BS27" s="574"/>
      <c r="BT27" s="574"/>
      <c r="BU27" s="574"/>
      <c r="BV27" s="574"/>
      <c r="BW27" s="574"/>
      <c r="BX27" s="574"/>
      <c r="BY27" s="574"/>
      <c r="BZ27" s="574"/>
      <c r="CA27" s="574"/>
      <c r="CB27" s="574"/>
      <c r="CC27" s="574"/>
      <c r="CD27" s="574"/>
      <c r="CE27" s="574"/>
      <c r="CF27" s="574"/>
      <c r="CG27" s="574"/>
      <c r="CH27" s="574"/>
      <c r="CI27" s="574"/>
      <c r="CJ27" s="574"/>
      <c r="CK27" s="574"/>
      <c r="CL27" s="574"/>
      <c r="CM27" s="574"/>
      <c r="CN27" s="574"/>
      <c r="CO27" s="574"/>
      <c r="CP27" s="574"/>
      <c r="CQ27" s="574"/>
      <c r="CR27" s="574"/>
      <c r="CS27" s="574"/>
      <c r="CT27" s="574"/>
      <c r="CU27" s="574"/>
      <c r="CV27" s="574"/>
      <c r="CW27" s="574"/>
      <c r="CX27" s="574"/>
      <c r="CY27" s="574"/>
      <c r="CZ27" s="574"/>
      <c r="DA27" s="574"/>
      <c r="DB27" s="574"/>
      <c r="DC27" s="574"/>
      <c r="DD27" s="574"/>
      <c r="DE27" s="574"/>
      <c r="DF27" s="574"/>
      <c r="DG27" s="574"/>
      <c r="DH27" s="574"/>
      <c r="DI27" s="574"/>
      <c r="DJ27" s="574"/>
      <c r="DK27" s="574"/>
      <c r="DL27" s="574"/>
      <c r="DM27" s="574"/>
      <c r="DN27" s="574"/>
      <c r="DO27" s="574"/>
      <c r="DP27" s="574"/>
      <c r="DQ27" s="574"/>
      <c r="DR27" s="574"/>
      <c r="DS27" s="574"/>
      <c r="DT27" s="574"/>
      <c r="DU27" s="574"/>
      <c r="DV27" s="574"/>
      <c r="DW27" s="574"/>
      <c r="DX27" s="574"/>
      <c r="DY27" s="574"/>
      <c r="DZ27" s="574"/>
      <c r="EA27" s="574"/>
      <c r="EB27" s="574"/>
      <c r="EC27" s="574"/>
      <c r="ED27" s="574"/>
      <c r="EE27" s="574"/>
      <c r="EF27" s="574"/>
      <c r="EG27" s="574"/>
      <c r="EH27" s="574"/>
      <c r="EI27" s="574"/>
      <c r="EJ27" s="574"/>
      <c r="EK27" s="574"/>
      <c r="EL27" s="574"/>
      <c r="EM27" s="574"/>
      <c r="EN27" s="574"/>
      <c r="EO27" s="574"/>
      <c r="EP27" s="574"/>
      <c r="EQ27" s="574"/>
      <c r="ER27" s="574"/>
      <c r="ES27" s="574"/>
      <c r="ET27" s="574"/>
      <c r="EU27" s="574"/>
      <c r="EV27" s="574"/>
      <c r="EW27" s="574"/>
      <c r="EX27" s="574"/>
      <c r="EY27" s="574"/>
      <c r="EZ27" s="574"/>
      <c r="FA27" s="574"/>
      <c r="FB27" s="574"/>
      <c r="FC27" s="574"/>
      <c r="FD27" s="574"/>
      <c r="FE27" s="574"/>
      <c r="FF27" s="574"/>
      <c r="FG27" s="574"/>
      <c r="FH27" s="574"/>
      <c r="FI27" s="574"/>
      <c r="FJ27" s="574"/>
      <c r="FK27" s="574"/>
      <c r="FL27" s="574"/>
      <c r="FM27" s="574"/>
      <c r="FN27" s="574"/>
      <c r="FO27" s="574"/>
      <c r="FP27" s="574"/>
      <c r="FQ27" s="574"/>
      <c r="FR27" s="574"/>
      <c r="FS27" s="574"/>
      <c r="FT27" s="574"/>
      <c r="FU27" s="574"/>
      <c r="FV27" s="574"/>
      <c r="FW27" s="574"/>
      <c r="FX27" s="574"/>
      <c r="FY27" s="574"/>
      <c r="FZ27" s="574"/>
      <c r="GA27" s="574"/>
      <c r="GB27" s="574"/>
      <c r="GC27" s="574"/>
      <c r="GD27" s="574"/>
      <c r="GE27" s="574"/>
      <c r="GF27" s="574"/>
      <c r="GG27" s="574"/>
      <c r="GH27" s="574"/>
      <c r="GI27" s="574"/>
      <c r="GJ27" s="574"/>
      <c r="GK27" s="574"/>
      <c r="GL27" s="574"/>
      <c r="GM27" s="574"/>
      <c r="GN27" s="574"/>
      <c r="GO27" s="574"/>
      <c r="GP27" s="574"/>
      <c r="GQ27" s="574"/>
      <c r="GR27" s="574"/>
    </row>
    <row r="28" spans="1:200" s="679" customFormat="1" ht="15.75">
      <c r="A28" s="551">
        <v>1</v>
      </c>
      <c r="B28" s="666" t="s">
        <v>921</v>
      </c>
      <c r="C28" s="667"/>
      <c r="D28" s="667"/>
      <c r="E28" s="667"/>
      <c r="F28" s="667"/>
      <c r="G28" s="668" t="s">
        <v>568</v>
      </c>
      <c r="H28" s="668"/>
      <c r="I28" s="669"/>
      <c r="J28" s="678"/>
      <c r="K28" s="678"/>
      <c r="L28" s="678"/>
      <c r="M28" s="678"/>
      <c r="N28" s="678"/>
      <c r="O28" s="678"/>
      <c r="P28" s="678"/>
      <c r="Q28" s="678"/>
      <c r="R28" s="678"/>
      <c r="S28" s="678"/>
      <c r="T28" s="678"/>
      <c r="U28" s="678"/>
      <c r="V28" s="678"/>
      <c r="W28" s="678"/>
      <c r="X28" s="678"/>
      <c r="Y28" s="678"/>
      <c r="Z28" s="678"/>
      <c r="AA28" s="678"/>
      <c r="AB28" s="678"/>
      <c r="AC28" s="678"/>
      <c r="AD28" s="678"/>
      <c r="AE28" s="678"/>
      <c r="AF28" s="678"/>
      <c r="AG28" s="678"/>
      <c r="AH28" s="678"/>
      <c r="AI28" s="678"/>
      <c r="AJ28" s="678"/>
      <c r="AK28" s="678"/>
      <c r="AL28" s="678"/>
      <c r="AM28" s="678"/>
      <c r="AN28" s="678"/>
      <c r="AO28" s="678"/>
      <c r="AP28" s="678"/>
      <c r="AQ28" s="678"/>
      <c r="AR28" s="678"/>
      <c r="AS28" s="678"/>
      <c r="AT28" s="678"/>
      <c r="AU28" s="678"/>
      <c r="AV28" s="678"/>
      <c r="AW28" s="678"/>
      <c r="AX28" s="678"/>
      <c r="AY28" s="678"/>
      <c r="AZ28" s="678"/>
      <c r="BA28" s="678"/>
      <c r="BB28" s="678"/>
      <c r="BC28" s="678"/>
      <c r="BD28" s="678"/>
      <c r="BE28" s="678"/>
      <c r="BF28" s="678"/>
      <c r="BG28" s="678"/>
      <c r="BH28" s="678"/>
      <c r="BI28" s="678"/>
      <c r="BJ28" s="678"/>
      <c r="BK28" s="678"/>
      <c r="BL28" s="678"/>
      <c r="BM28" s="678"/>
      <c r="BN28" s="678"/>
      <c r="BO28" s="678"/>
      <c r="BP28" s="678"/>
      <c r="BQ28" s="678"/>
      <c r="BR28" s="678"/>
      <c r="BS28" s="678"/>
      <c r="BT28" s="678"/>
      <c r="BU28" s="678"/>
      <c r="BV28" s="678"/>
      <c r="BW28" s="678"/>
      <c r="BX28" s="678"/>
      <c r="BY28" s="678"/>
      <c r="BZ28" s="678"/>
      <c r="CA28" s="678"/>
      <c r="CB28" s="678"/>
      <c r="CC28" s="678"/>
      <c r="CD28" s="678"/>
      <c r="CE28" s="678"/>
      <c r="CF28" s="678"/>
      <c r="CG28" s="678"/>
      <c r="CH28" s="678"/>
      <c r="CI28" s="678"/>
      <c r="CJ28" s="678"/>
      <c r="CK28" s="678"/>
      <c r="CL28" s="678"/>
      <c r="CM28" s="678"/>
      <c r="CN28" s="678"/>
      <c r="CO28" s="678"/>
      <c r="CP28" s="678"/>
      <c r="CQ28" s="678"/>
      <c r="CR28" s="678"/>
      <c r="CS28" s="678"/>
      <c r="CT28" s="678"/>
      <c r="CU28" s="678"/>
      <c r="CV28" s="678"/>
      <c r="CW28" s="678"/>
      <c r="CX28" s="678"/>
      <c r="CY28" s="678"/>
      <c r="CZ28" s="678"/>
      <c r="DA28" s="678"/>
      <c r="DB28" s="678"/>
      <c r="DC28" s="678"/>
      <c r="DD28" s="678"/>
      <c r="DE28" s="678"/>
      <c r="DF28" s="678"/>
      <c r="DG28" s="678"/>
      <c r="DH28" s="678"/>
      <c r="DI28" s="678"/>
      <c r="DJ28" s="678"/>
      <c r="DK28" s="678"/>
      <c r="DL28" s="678"/>
      <c r="DM28" s="678"/>
      <c r="DN28" s="678"/>
      <c r="DO28" s="678"/>
      <c r="DP28" s="678"/>
      <c r="DQ28" s="678"/>
      <c r="DR28" s="678"/>
      <c r="DS28" s="678"/>
      <c r="DT28" s="678"/>
      <c r="DU28" s="678"/>
      <c r="DV28" s="678"/>
      <c r="DW28" s="678"/>
      <c r="DX28" s="678"/>
      <c r="DY28" s="678"/>
      <c r="DZ28" s="678"/>
      <c r="EA28" s="678"/>
      <c r="EB28" s="678"/>
      <c r="EC28" s="678"/>
      <c r="ED28" s="678"/>
      <c r="EE28" s="678"/>
      <c r="EF28" s="678"/>
      <c r="EG28" s="678"/>
      <c r="EH28" s="678"/>
      <c r="EI28" s="678"/>
      <c r="EJ28" s="678"/>
      <c r="EK28" s="678"/>
      <c r="EL28" s="678"/>
      <c r="EM28" s="678"/>
      <c r="EN28" s="678"/>
      <c r="EO28" s="678"/>
      <c r="EP28" s="678"/>
      <c r="EQ28" s="678"/>
      <c r="ER28" s="678"/>
      <c r="ES28" s="678"/>
      <c r="ET28" s="678"/>
      <c r="EU28" s="678"/>
      <c r="EV28" s="678"/>
      <c r="EW28" s="678"/>
      <c r="EX28" s="678"/>
      <c r="EY28" s="678"/>
      <c r="EZ28" s="678"/>
      <c r="FA28" s="678"/>
      <c r="FB28" s="678"/>
      <c r="FC28" s="678"/>
      <c r="FD28" s="678"/>
      <c r="FE28" s="678"/>
      <c r="FF28" s="678"/>
      <c r="FG28" s="678"/>
      <c r="FH28" s="678"/>
      <c r="FI28" s="678"/>
      <c r="FJ28" s="678"/>
      <c r="FK28" s="678"/>
      <c r="FL28" s="678"/>
      <c r="FM28" s="678"/>
      <c r="FN28" s="678"/>
      <c r="FO28" s="678"/>
      <c r="FP28" s="678"/>
      <c r="FQ28" s="678"/>
      <c r="FR28" s="678"/>
      <c r="FS28" s="678"/>
      <c r="FT28" s="678"/>
      <c r="FU28" s="678"/>
      <c r="FV28" s="678"/>
      <c r="FW28" s="678"/>
      <c r="FX28" s="678"/>
      <c r="FY28" s="678"/>
      <c r="FZ28" s="678"/>
      <c r="GA28" s="678"/>
      <c r="GB28" s="678"/>
      <c r="GC28" s="678"/>
      <c r="GD28" s="678"/>
      <c r="GE28" s="678"/>
      <c r="GF28" s="678"/>
      <c r="GG28" s="678"/>
      <c r="GH28" s="678"/>
      <c r="GI28" s="678"/>
      <c r="GJ28" s="678"/>
      <c r="GK28" s="678"/>
      <c r="GL28" s="678"/>
      <c r="GM28" s="678"/>
      <c r="GN28" s="678"/>
      <c r="GO28" s="678"/>
      <c r="GP28" s="678"/>
      <c r="GQ28" s="678"/>
      <c r="GR28" s="678"/>
    </row>
    <row r="29" spans="1:200" s="679" customFormat="1" ht="15.75">
      <c r="A29" s="551">
        <v>2</v>
      </c>
      <c r="B29" s="666" t="s">
        <v>922</v>
      </c>
      <c r="C29" s="667"/>
      <c r="D29" s="667"/>
      <c r="E29" s="667"/>
      <c r="F29" s="667"/>
      <c r="G29" s="674"/>
      <c r="H29" s="674"/>
      <c r="I29" s="675"/>
      <c r="J29" s="678"/>
      <c r="K29" s="678"/>
      <c r="L29" s="678"/>
      <c r="M29" s="678"/>
      <c r="N29" s="678"/>
      <c r="O29" s="678"/>
      <c r="P29" s="678"/>
      <c r="Q29" s="678"/>
      <c r="R29" s="678"/>
      <c r="S29" s="678"/>
      <c r="T29" s="678"/>
      <c r="U29" s="678"/>
      <c r="V29" s="678"/>
      <c r="W29" s="678"/>
      <c r="X29" s="678"/>
      <c r="Y29" s="678"/>
      <c r="Z29" s="678"/>
      <c r="AA29" s="678"/>
      <c r="AB29" s="678"/>
      <c r="AC29" s="678"/>
      <c r="AD29" s="678"/>
      <c r="AE29" s="678"/>
      <c r="AF29" s="678"/>
      <c r="AG29" s="678"/>
      <c r="AH29" s="678"/>
      <c r="AI29" s="678"/>
      <c r="AJ29" s="678"/>
      <c r="AK29" s="678"/>
      <c r="AL29" s="678"/>
      <c r="AM29" s="678"/>
      <c r="AN29" s="678"/>
      <c r="AO29" s="678"/>
      <c r="AP29" s="678"/>
      <c r="AQ29" s="678"/>
      <c r="AR29" s="678"/>
      <c r="AS29" s="678"/>
      <c r="AT29" s="678"/>
      <c r="AU29" s="678"/>
      <c r="AV29" s="678"/>
      <c r="AW29" s="678"/>
      <c r="AX29" s="678"/>
      <c r="AY29" s="678"/>
      <c r="AZ29" s="678"/>
      <c r="BA29" s="678"/>
      <c r="BB29" s="678"/>
      <c r="BC29" s="678"/>
      <c r="BD29" s="678"/>
      <c r="BE29" s="678"/>
      <c r="BF29" s="678"/>
      <c r="BG29" s="678"/>
      <c r="BH29" s="678"/>
      <c r="BI29" s="678"/>
      <c r="BJ29" s="678"/>
      <c r="BK29" s="678"/>
      <c r="BL29" s="678"/>
      <c r="BM29" s="678"/>
      <c r="BN29" s="678"/>
      <c r="BO29" s="678"/>
      <c r="BP29" s="678"/>
      <c r="BQ29" s="678"/>
      <c r="BR29" s="678"/>
      <c r="BS29" s="678"/>
      <c r="BT29" s="678"/>
      <c r="BU29" s="678"/>
      <c r="BV29" s="678"/>
      <c r="BW29" s="678"/>
      <c r="BX29" s="678"/>
      <c r="BY29" s="678"/>
      <c r="BZ29" s="678"/>
      <c r="CA29" s="678"/>
      <c r="CB29" s="678"/>
      <c r="CC29" s="678"/>
      <c r="CD29" s="678"/>
      <c r="CE29" s="678"/>
      <c r="CF29" s="678"/>
      <c r="CG29" s="678"/>
      <c r="CH29" s="678"/>
      <c r="CI29" s="678"/>
      <c r="CJ29" s="678"/>
      <c r="CK29" s="678"/>
      <c r="CL29" s="678"/>
      <c r="CM29" s="678"/>
      <c r="CN29" s="678"/>
      <c r="CO29" s="678"/>
      <c r="CP29" s="678"/>
      <c r="CQ29" s="678"/>
      <c r="CR29" s="678"/>
      <c r="CS29" s="678"/>
      <c r="CT29" s="678"/>
      <c r="CU29" s="678"/>
      <c r="CV29" s="678"/>
      <c r="CW29" s="678"/>
      <c r="CX29" s="678"/>
      <c r="CY29" s="678"/>
      <c r="CZ29" s="678"/>
      <c r="DA29" s="678"/>
      <c r="DB29" s="678"/>
      <c r="DC29" s="678"/>
      <c r="DD29" s="678"/>
      <c r="DE29" s="678"/>
      <c r="DF29" s="678"/>
      <c r="DG29" s="678"/>
      <c r="DH29" s="678"/>
      <c r="DI29" s="678"/>
      <c r="DJ29" s="678"/>
      <c r="DK29" s="678"/>
      <c r="DL29" s="678"/>
      <c r="DM29" s="678"/>
      <c r="DN29" s="678"/>
      <c r="DO29" s="678"/>
      <c r="DP29" s="678"/>
      <c r="DQ29" s="678"/>
      <c r="DR29" s="678"/>
      <c r="DS29" s="678"/>
      <c r="DT29" s="678"/>
      <c r="DU29" s="678"/>
      <c r="DV29" s="678"/>
      <c r="DW29" s="678"/>
      <c r="DX29" s="678"/>
      <c r="DY29" s="678"/>
      <c r="DZ29" s="678"/>
      <c r="EA29" s="678"/>
      <c r="EB29" s="678"/>
      <c r="EC29" s="678"/>
      <c r="ED29" s="678"/>
      <c r="EE29" s="678"/>
      <c r="EF29" s="678"/>
      <c r="EG29" s="678"/>
      <c r="EH29" s="678"/>
      <c r="EI29" s="678"/>
      <c r="EJ29" s="678"/>
      <c r="EK29" s="678"/>
      <c r="EL29" s="678"/>
      <c r="EM29" s="678"/>
      <c r="EN29" s="678"/>
      <c r="EO29" s="678"/>
      <c r="EP29" s="678"/>
      <c r="EQ29" s="678"/>
      <c r="ER29" s="678"/>
      <c r="ES29" s="678"/>
      <c r="ET29" s="678"/>
      <c r="EU29" s="678"/>
      <c r="EV29" s="678"/>
      <c r="EW29" s="678"/>
      <c r="EX29" s="678"/>
      <c r="EY29" s="678"/>
      <c r="EZ29" s="678"/>
      <c r="FA29" s="678"/>
      <c r="FB29" s="678"/>
      <c r="FC29" s="678"/>
      <c r="FD29" s="678"/>
      <c r="FE29" s="678"/>
      <c r="FF29" s="678"/>
      <c r="FG29" s="678"/>
      <c r="FH29" s="678"/>
      <c r="FI29" s="678"/>
      <c r="FJ29" s="678"/>
      <c r="FK29" s="678"/>
      <c r="FL29" s="678"/>
      <c r="FM29" s="678"/>
      <c r="FN29" s="678"/>
      <c r="FO29" s="678"/>
      <c r="FP29" s="678"/>
      <c r="FQ29" s="678"/>
      <c r="FR29" s="678"/>
      <c r="FS29" s="678"/>
      <c r="FT29" s="678"/>
      <c r="FU29" s="678"/>
      <c r="FV29" s="678"/>
      <c r="FW29" s="678"/>
      <c r="FX29" s="678"/>
      <c r="FY29" s="678"/>
      <c r="FZ29" s="678"/>
      <c r="GA29" s="678"/>
      <c r="GB29" s="678"/>
      <c r="GC29" s="678"/>
      <c r="GD29" s="678"/>
      <c r="GE29" s="678"/>
      <c r="GF29" s="678"/>
      <c r="GG29" s="678"/>
      <c r="GH29" s="678"/>
      <c r="GI29" s="678"/>
      <c r="GJ29" s="678"/>
      <c r="GK29" s="678"/>
      <c r="GL29" s="678"/>
      <c r="GM29" s="678"/>
      <c r="GN29" s="678"/>
      <c r="GO29" s="678"/>
      <c r="GP29" s="678"/>
      <c r="GQ29" s="678"/>
      <c r="GR29" s="678"/>
    </row>
    <row r="30" spans="1:200" s="679" customFormat="1" ht="15.75">
      <c r="A30" s="551">
        <v>3</v>
      </c>
      <c r="B30" s="666" t="s">
        <v>923</v>
      </c>
      <c r="C30" s="667"/>
      <c r="D30" s="667"/>
      <c r="E30" s="667"/>
      <c r="F30" s="667"/>
      <c r="G30" s="674"/>
      <c r="H30" s="674"/>
      <c r="I30" s="675"/>
      <c r="J30" s="678"/>
      <c r="K30" s="678"/>
      <c r="L30" s="678"/>
      <c r="M30" s="678"/>
      <c r="N30" s="678"/>
      <c r="O30" s="678"/>
      <c r="P30" s="678"/>
      <c r="Q30" s="678"/>
      <c r="R30" s="678"/>
      <c r="S30" s="678"/>
      <c r="T30" s="678"/>
      <c r="U30" s="678"/>
      <c r="V30" s="678"/>
      <c r="W30" s="678"/>
      <c r="X30" s="678"/>
      <c r="Y30" s="678"/>
      <c r="Z30" s="678"/>
      <c r="AA30" s="678"/>
      <c r="AB30" s="678"/>
      <c r="AC30" s="678"/>
      <c r="AD30" s="678"/>
      <c r="AE30" s="678"/>
      <c r="AF30" s="678"/>
      <c r="AG30" s="678"/>
      <c r="AH30" s="678"/>
      <c r="AI30" s="678"/>
      <c r="AJ30" s="678"/>
      <c r="AK30" s="678"/>
      <c r="AL30" s="678"/>
      <c r="AM30" s="678"/>
      <c r="AN30" s="678"/>
      <c r="AO30" s="678"/>
      <c r="AP30" s="678"/>
      <c r="AQ30" s="678"/>
      <c r="AR30" s="678"/>
      <c r="AS30" s="678"/>
      <c r="AT30" s="678"/>
      <c r="AU30" s="678"/>
      <c r="AV30" s="678"/>
      <c r="AW30" s="678"/>
      <c r="AX30" s="678"/>
      <c r="AY30" s="678"/>
      <c r="AZ30" s="678"/>
      <c r="BA30" s="678"/>
      <c r="BB30" s="678"/>
      <c r="BC30" s="678"/>
      <c r="BD30" s="678"/>
      <c r="BE30" s="678"/>
      <c r="BF30" s="678"/>
      <c r="BG30" s="678"/>
      <c r="BH30" s="678"/>
      <c r="BI30" s="678"/>
      <c r="BJ30" s="678"/>
      <c r="BK30" s="678"/>
      <c r="BL30" s="678"/>
      <c r="BM30" s="678"/>
      <c r="BN30" s="678"/>
      <c r="BO30" s="678"/>
      <c r="BP30" s="678"/>
      <c r="BQ30" s="678"/>
      <c r="BR30" s="678"/>
      <c r="BS30" s="678"/>
      <c r="BT30" s="678"/>
      <c r="BU30" s="678"/>
      <c r="BV30" s="678"/>
      <c r="BW30" s="678"/>
      <c r="BX30" s="678"/>
      <c r="BY30" s="678"/>
      <c r="BZ30" s="678"/>
      <c r="CA30" s="678"/>
      <c r="CB30" s="678"/>
      <c r="CC30" s="678"/>
      <c r="CD30" s="678"/>
      <c r="CE30" s="678"/>
      <c r="CF30" s="678"/>
      <c r="CG30" s="678"/>
      <c r="CH30" s="678"/>
      <c r="CI30" s="678"/>
      <c r="CJ30" s="678"/>
      <c r="CK30" s="678"/>
      <c r="CL30" s="678"/>
      <c r="CM30" s="678"/>
      <c r="CN30" s="678"/>
      <c r="CO30" s="678"/>
      <c r="CP30" s="678"/>
      <c r="CQ30" s="678"/>
      <c r="CR30" s="678"/>
      <c r="CS30" s="678"/>
      <c r="CT30" s="678"/>
      <c r="CU30" s="678"/>
      <c r="CV30" s="678"/>
      <c r="CW30" s="678"/>
      <c r="CX30" s="678"/>
      <c r="CY30" s="678"/>
      <c r="CZ30" s="678"/>
      <c r="DA30" s="678"/>
      <c r="DB30" s="678"/>
      <c r="DC30" s="678"/>
      <c r="DD30" s="678"/>
      <c r="DE30" s="678"/>
      <c r="DF30" s="678"/>
      <c r="DG30" s="678"/>
      <c r="DH30" s="678"/>
      <c r="DI30" s="678"/>
      <c r="DJ30" s="678"/>
      <c r="DK30" s="678"/>
      <c r="DL30" s="678"/>
      <c r="DM30" s="678"/>
      <c r="DN30" s="678"/>
      <c r="DO30" s="678"/>
      <c r="DP30" s="678"/>
      <c r="DQ30" s="678"/>
      <c r="DR30" s="678"/>
      <c r="DS30" s="678"/>
      <c r="DT30" s="678"/>
      <c r="DU30" s="678"/>
      <c r="DV30" s="678"/>
      <c r="DW30" s="678"/>
      <c r="DX30" s="678"/>
      <c r="DY30" s="678"/>
      <c r="DZ30" s="678"/>
      <c r="EA30" s="678"/>
      <c r="EB30" s="678"/>
      <c r="EC30" s="678"/>
      <c r="ED30" s="678"/>
      <c r="EE30" s="678"/>
      <c r="EF30" s="678"/>
      <c r="EG30" s="678"/>
      <c r="EH30" s="678"/>
      <c r="EI30" s="678"/>
      <c r="EJ30" s="678"/>
      <c r="EK30" s="678"/>
      <c r="EL30" s="678"/>
      <c r="EM30" s="678"/>
      <c r="EN30" s="678"/>
      <c r="EO30" s="678"/>
      <c r="EP30" s="678"/>
      <c r="EQ30" s="678"/>
      <c r="ER30" s="678"/>
      <c r="ES30" s="678"/>
      <c r="ET30" s="678"/>
      <c r="EU30" s="678"/>
      <c r="EV30" s="678"/>
      <c r="EW30" s="678"/>
      <c r="EX30" s="678"/>
      <c r="EY30" s="678"/>
      <c r="EZ30" s="678"/>
      <c r="FA30" s="678"/>
      <c r="FB30" s="678"/>
      <c r="FC30" s="678"/>
      <c r="FD30" s="678"/>
      <c r="FE30" s="678"/>
      <c r="FF30" s="678"/>
      <c r="FG30" s="678"/>
      <c r="FH30" s="678"/>
      <c r="FI30" s="678"/>
      <c r="FJ30" s="678"/>
      <c r="FK30" s="678"/>
      <c r="FL30" s="678"/>
      <c r="FM30" s="678"/>
      <c r="FN30" s="678"/>
      <c r="FO30" s="678"/>
      <c r="FP30" s="678"/>
      <c r="FQ30" s="678"/>
      <c r="FR30" s="678"/>
      <c r="FS30" s="678"/>
      <c r="FT30" s="678"/>
      <c r="FU30" s="678"/>
      <c r="FV30" s="678"/>
      <c r="FW30" s="678"/>
      <c r="FX30" s="678"/>
      <c r="FY30" s="678"/>
      <c r="FZ30" s="678"/>
      <c r="GA30" s="678"/>
      <c r="GB30" s="678"/>
      <c r="GC30" s="678"/>
      <c r="GD30" s="678"/>
      <c r="GE30" s="678"/>
      <c r="GF30" s="678"/>
      <c r="GG30" s="678"/>
      <c r="GH30" s="678"/>
      <c r="GI30" s="678"/>
      <c r="GJ30" s="678"/>
      <c r="GK30" s="678"/>
      <c r="GL30" s="678"/>
      <c r="GM30" s="678"/>
      <c r="GN30" s="678"/>
      <c r="GO30" s="678"/>
      <c r="GP30" s="678"/>
      <c r="GQ30" s="678"/>
      <c r="GR30" s="678"/>
    </row>
    <row r="31" spans="1:200" s="679" customFormat="1" ht="15.75">
      <c r="A31" s="551">
        <v>4</v>
      </c>
      <c r="B31" s="666" t="s">
        <v>924</v>
      </c>
      <c r="C31" s="667"/>
      <c r="D31" s="667"/>
      <c r="E31" s="667"/>
      <c r="F31" s="667"/>
      <c r="G31" s="674"/>
      <c r="H31" s="674"/>
      <c r="I31" s="675"/>
      <c r="J31" s="678"/>
      <c r="K31" s="678"/>
      <c r="L31" s="678"/>
      <c r="M31" s="678"/>
      <c r="N31" s="678"/>
      <c r="O31" s="678"/>
      <c r="P31" s="678"/>
      <c r="Q31" s="678"/>
      <c r="R31" s="678"/>
      <c r="S31" s="678"/>
      <c r="T31" s="678"/>
      <c r="U31" s="678"/>
      <c r="V31" s="678"/>
      <c r="W31" s="678"/>
      <c r="X31" s="678"/>
      <c r="Y31" s="678"/>
      <c r="Z31" s="678"/>
      <c r="AA31" s="678"/>
      <c r="AB31" s="678"/>
      <c r="AC31" s="678"/>
      <c r="AD31" s="678"/>
      <c r="AE31" s="678"/>
      <c r="AF31" s="678"/>
      <c r="AG31" s="678"/>
      <c r="AH31" s="678"/>
      <c r="AI31" s="678"/>
      <c r="AJ31" s="678"/>
      <c r="AK31" s="678"/>
      <c r="AL31" s="678"/>
      <c r="AM31" s="678"/>
      <c r="AN31" s="678"/>
      <c r="AO31" s="678"/>
      <c r="AP31" s="678"/>
      <c r="AQ31" s="678"/>
      <c r="AR31" s="678"/>
      <c r="AS31" s="678"/>
      <c r="AT31" s="678"/>
      <c r="AU31" s="678"/>
      <c r="AV31" s="678"/>
      <c r="AW31" s="678"/>
      <c r="AX31" s="678"/>
      <c r="AY31" s="678"/>
      <c r="AZ31" s="678"/>
      <c r="BA31" s="678"/>
      <c r="BB31" s="678"/>
      <c r="BC31" s="678"/>
      <c r="BD31" s="678"/>
      <c r="BE31" s="678"/>
      <c r="BF31" s="678"/>
      <c r="BG31" s="678"/>
      <c r="BH31" s="678"/>
      <c r="BI31" s="678"/>
      <c r="BJ31" s="678"/>
      <c r="BK31" s="678"/>
      <c r="BL31" s="678"/>
      <c r="BM31" s="678"/>
      <c r="BN31" s="678"/>
      <c r="BO31" s="678"/>
      <c r="BP31" s="678"/>
      <c r="BQ31" s="678"/>
      <c r="BR31" s="678"/>
      <c r="BS31" s="678"/>
      <c r="BT31" s="678"/>
      <c r="BU31" s="678"/>
      <c r="BV31" s="678"/>
      <c r="BW31" s="678"/>
      <c r="BX31" s="678"/>
      <c r="BY31" s="678"/>
      <c r="BZ31" s="678"/>
      <c r="CA31" s="678"/>
      <c r="CB31" s="678"/>
      <c r="CC31" s="678"/>
      <c r="CD31" s="678"/>
      <c r="CE31" s="678"/>
      <c r="CF31" s="678"/>
      <c r="CG31" s="678"/>
      <c r="CH31" s="678"/>
      <c r="CI31" s="678"/>
      <c r="CJ31" s="678"/>
      <c r="CK31" s="678"/>
      <c r="CL31" s="678"/>
      <c r="CM31" s="678"/>
      <c r="CN31" s="678"/>
      <c r="CO31" s="678"/>
      <c r="CP31" s="678"/>
      <c r="CQ31" s="678"/>
      <c r="CR31" s="678"/>
      <c r="CS31" s="678"/>
      <c r="CT31" s="678"/>
      <c r="CU31" s="678"/>
      <c r="CV31" s="678"/>
      <c r="CW31" s="678"/>
      <c r="CX31" s="678"/>
      <c r="CY31" s="678"/>
      <c r="CZ31" s="678"/>
      <c r="DA31" s="678"/>
      <c r="DB31" s="678"/>
      <c r="DC31" s="678"/>
      <c r="DD31" s="678"/>
      <c r="DE31" s="678"/>
      <c r="DF31" s="678"/>
      <c r="DG31" s="678"/>
      <c r="DH31" s="678"/>
      <c r="DI31" s="678"/>
      <c r="DJ31" s="678"/>
      <c r="DK31" s="678"/>
      <c r="DL31" s="678"/>
      <c r="DM31" s="678"/>
      <c r="DN31" s="678"/>
      <c r="DO31" s="678"/>
      <c r="DP31" s="678"/>
      <c r="DQ31" s="678"/>
      <c r="DR31" s="678"/>
      <c r="DS31" s="678"/>
      <c r="DT31" s="678"/>
      <c r="DU31" s="678"/>
      <c r="DV31" s="678"/>
      <c r="DW31" s="678"/>
      <c r="DX31" s="678"/>
      <c r="DY31" s="678"/>
      <c r="DZ31" s="678"/>
      <c r="EA31" s="678"/>
      <c r="EB31" s="678"/>
      <c r="EC31" s="678"/>
      <c r="ED31" s="678"/>
      <c r="EE31" s="678"/>
      <c r="EF31" s="678"/>
      <c r="EG31" s="678"/>
      <c r="EH31" s="678"/>
      <c r="EI31" s="678"/>
      <c r="EJ31" s="678"/>
      <c r="EK31" s="678"/>
      <c r="EL31" s="678"/>
      <c r="EM31" s="678"/>
      <c r="EN31" s="678"/>
      <c r="EO31" s="678"/>
      <c r="EP31" s="678"/>
      <c r="EQ31" s="678"/>
      <c r="ER31" s="678"/>
      <c r="ES31" s="678"/>
      <c r="ET31" s="678"/>
      <c r="EU31" s="678"/>
      <c r="EV31" s="678"/>
      <c r="EW31" s="678"/>
      <c r="EX31" s="678"/>
      <c r="EY31" s="678"/>
      <c r="EZ31" s="678"/>
      <c r="FA31" s="678"/>
      <c r="FB31" s="678"/>
      <c r="FC31" s="678"/>
      <c r="FD31" s="678"/>
      <c r="FE31" s="678"/>
      <c r="FF31" s="678"/>
      <c r="FG31" s="678"/>
      <c r="FH31" s="678"/>
      <c r="FI31" s="678"/>
      <c r="FJ31" s="678"/>
      <c r="FK31" s="678"/>
      <c r="FL31" s="678"/>
      <c r="FM31" s="678"/>
      <c r="FN31" s="678"/>
      <c r="FO31" s="678"/>
      <c r="FP31" s="678"/>
      <c r="FQ31" s="678"/>
      <c r="FR31" s="678"/>
      <c r="FS31" s="678"/>
      <c r="FT31" s="678"/>
      <c r="FU31" s="678"/>
      <c r="FV31" s="678"/>
      <c r="FW31" s="678"/>
      <c r="FX31" s="678"/>
      <c r="FY31" s="678"/>
      <c r="FZ31" s="678"/>
      <c r="GA31" s="678"/>
      <c r="GB31" s="678"/>
      <c r="GC31" s="678"/>
      <c r="GD31" s="678"/>
      <c r="GE31" s="678"/>
      <c r="GF31" s="678"/>
      <c r="GG31" s="678"/>
      <c r="GH31" s="678"/>
      <c r="GI31" s="678"/>
      <c r="GJ31" s="678"/>
      <c r="GK31" s="678"/>
      <c r="GL31" s="678"/>
      <c r="GM31" s="678"/>
      <c r="GN31" s="678"/>
      <c r="GO31" s="678"/>
      <c r="GP31" s="678"/>
      <c r="GQ31" s="678"/>
      <c r="GR31" s="678"/>
    </row>
    <row r="32" spans="1:200" s="575" customFormat="1" ht="14.25" customHeight="1">
      <c r="A32" s="549" t="s">
        <v>925</v>
      </c>
      <c r="B32" s="571" t="str">
        <f>'[6]Co cau to chuc BP'!C89</f>
        <v>Cung cấp, hỗ trợ phòng kế toán xuất hóa đơn</v>
      </c>
      <c r="C32" s="572"/>
      <c r="D32" s="572"/>
      <c r="E32" s="572"/>
      <c r="F32" s="572"/>
      <c r="G32" s="664"/>
      <c r="H32" s="664"/>
      <c r="I32" s="665"/>
      <c r="J32" s="574"/>
      <c r="K32" s="574"/>
      <c r="L32" s="574"/>
      <c r="M32" s="574"/>
      <c r="N32" s="574"/>
      <c r="O32" s="574"/>
      <c r="P32" s="574"/>
      <c r="Q32" s="574"/>
      <c r="R32" s="574"/>
      <c r="S32" s="574"/>
      <c r="T32" s="574"/>
      <c r="U32" s="574"/>
      <c r="V32" s="574"/>
      <c r="W32" s="574"/>
      <c r="X32" s="574"/>
      <c r="Y32" s="574"/>
      <c r="Z32" s="574"/>
      <c r="AA32" s="574"/>
      <c r="AB32" s="574"/>
      <c r="AC32" s="574"/>
      <c r="AD32" s="574"/>
      <c r="AE32" s="574"/>
      <c r="AF32" s="574"/>
      <c r="AG32" s="574"/>
      <c r="AH32" s="574"/>
      <c r="AI32" s="574"/>
      <c r="AJ32" s="574"/>
      <c r="AK32" s="574"/>
      <c r="AL32" s="574"/>
      <c r="AM32" s="574"/>
      <c r="AN32" s="574"/>
      <c r="AO32" s="574"/>
      <c r="AP32" s="574"/>
      <c r="AQ32" s="574"/>
      <c r="AR32" s="574"/>
      <c r="AS32" s="574"/>
      <c r="AT32" s="574"/>
      <c r="AU32" s="574"/>
      <c r="AV32" s="574"/>
      <c r="AW32" s="574"/>
      <c r="AX32" s="574"/>
      <c r="AY32" s="574"/>
      <c r="AZ32" s="574"/>
      <c r="BA32" s="574"/>
      <c r="BB32" s="574"/>
      <c r="BC32" s="574"/>
      <c r="BD32" s="574"/>
      <c r="BE32" s="574"/>
      <c r="BF32" s="574"/>
      <c r="BG32" s="574"/>
      <c r="BH32" s="574"/>
      <c r="BI32" s="574"/>
      <c r="BJ32" s="574"/>
      <c r="BK32" s="574"/>
      <c r="BL32" s="574"/>
      <c r="BM32" s="574"/>
      <c r="BN32" s="574"/>
      <c r="BO32" s="574"/>
      <c r="BP32" s="574"/>
      <c r="BQ32" s="574"/>
      <c r="BR32" s="574"/>
      <c r="BS32" s="574"/>
      <c r="BT32" s="574"/>
      <c r="BU32" s="574"/>
      <c r="BV32" s="574"/>
      <c r="BW32" s="574"/>
      <c r="BX32" s="574"/>
      <c r="BY32" s="574"/>
      <c r="BZ32" s="574"/>
      <c r="CA32" s="574"/>
      <c r="CB32" s="574"/>
      <c r="CC32" s="574"/>
      <c r="CD32" s="574"/>
      <c r="CE32" s="574"/>
      <c r="CF32" s="574"/>
      <c r="CG32" s="574"/>
      <c r="CH32" s="574"/>
      <c r="CI32" s="574"/>
      <c r="CJ32" s="574"/>
      <c r="CK32" s="574"/>
      <c r="CL32" s="574"/>
      <c r="CM32" s="574"/>
      <c r="CN32" s="574"/>
      <c r="CO32" s="574"/>
      <c r="CP32" s="574"/>
      <c r="CQ32" s="574"/>
      <c r="CR32" s="574"/>
      <c r="CS32" s="574"/>
      <c r="CT32" s="574"/>
      <c r="CU32" s="574"/>
      <c r="CV32" s="574"/>
      <c r="CW32" s="574"/>
      <c r="CX32" s="574"/>
      <c r="CY32" s="574"/>
      <c r="CZ32" s="574"/>
      <c r="DA32" s="574"/>
      <c r="DB32" s="574"/>
      <c r="DC32" s="574"/>
      <c r="DD32" s="574"/>
      <c r="DE32" s="574"/>
      <c r="DF32" s="574"/>
      <c r="DG32" s="574"/>
      <c r="DH32" s="574"/>
      <c r="DI32" s="574"/>
      <c r="DJ32" s="574"/>
      <c r="DK32" s="574"/>
      <c r="DL32" s="574"/>
      <c r="DM32" s="574"/>
      <c r="DN32" s="574"/>
      <c r="DO32" s="574"/>
      <c r="DP32" s="574"/>
      <c r="DQ32" s="574"/>
      <c r="DR32" s="574"/>
      <c r="DS32" s="574"/>
      <c r="DT32" s="574"/>
      <c r="DU32" s="574"/>
      <c r="DV32" s="574"/>
      <c r="DW32" s="574"/>
      <c r="DX32" s="574"/>
      <c r="DY32" s="574"/>
      <c r="DZ32" s="574"/>
      <c r="EA32" s="574"/>
      <c r="EB32" s="574"/>
      <c r="EC32" s="574"/>
      <c r="ED32" s="574"/>
      <c r="EE32" s="574"/>
      <c r="EF32" s="574"/>
      <c r="EG32" s="574"/>
      <c r="EH32" s="574"/>
      <c r="EI32" s="574"/>
      <c r="EJ32" s="574"/>
      <c r="EK32" s="574"/>
      <c r="EL32" s="574"/>
      <c r="EM32" s="574"/>
      <c r="EN32" s="574"/>
      <c r="EO32" s="574"/>
      <c r="EP32" s="574"/>
      <c r="EQ32" s="574"/>
      <c r="ER32" s="574"/>
      <c r="ES32" s="574"/>
      <c r="ET32" s="574"/>
      <c r="EU32" s="574"/>
      <c r="EV32" s="574"/>
      <c r="EW32" s="574"/>
      <c r="EX32" s="574"/>
      <c r="EY32" s="574"/>
      <c r="EZ32" s="574"/>
      <c r="FA32" s="574"/>
      <c r="FB32" s="574"/>
      <c r="FC32" s="574"/>
      <c r="FD32" s="574"/>
      <c r="FE32" s="574"/>
      <c r="FF32" s="574"/>
      <c r="FG32" s="574"/>
      <c r="FH32" s="574"/>
      <c r="FI32" s="574"/>
      <c r="FJ32" s="574"/>
      <c r="FK32" s="574"/>
      <c r="FL32" s="574"/>
      <c r="FM32" s="574"/>
      <c r="FN32" s="574"/>
      <c r="FO32" s="574"/>
      <c r="FP32" s="574"/>
      <c r="FQ32" s="574"/>
      <c r="FR32" s="574"/>
      <c r="FS32" s="574"/>
      <c r="FT32" s="574"/>
      <c r="FU32" s="574"/>
      <c r="FV32" s="574"/>
      <c r="FW32" s="574"/>
      <c r="FX32" s="574"/>
      <c r="FY32" s="574"/>
      <c r="FZ32" s="574"/>
      <c r="GA32" s="574"/>
      <c r="GB32" s="574"/>
      <c r="GC32" s="574"/>
      <c r="GD32" s="574"/>
      <c r="GE32" s="574"/>
      <c r="GF32" s="574"/>
      <c r="GG32" s="574"/>
      <c r="GH32" s="574"/>
      <c r="GI32" s="574"/>
      <c r="GJ32" s="574"/>
      <c r="GK32" s="574"/>
      <c r="GL32" s="574"/>
      <c r="GM32" s="574"/>
      <c r="GN32" s="574"/>
      <c r="GO32" s="574"/>
      <c r="GP32" s="574"/>
      <c r="GQ32" s="574"/>
      <c r="GR32" s="574"/>
    </row>
    <row r="33" spans="1:200" s="679" customFormat="1" ht="15.75">
      <c r="A33" s="551">
        <v>1</v>
      </c>
      <c r="B33" s="666" t="s">
        <v>926</v>
      </c>
      <c r="C33" s="667"/>
      <c r="D33" s="667"/>
      <c r="E33" s="667"/>
      <c r="F33" s="667"/>
      <c r="G33" s="674"/>
      <c r="H33" s="674"/>
      <c r="I33" s="675"/>
      <c r="J33" s="678"/>
      <c r="K33" s="678"/>
      <c r="L33" s="678"/>
      <c r="M33" s="678"/>
      <c r="N33" s="678"/>
      <c r="O33" s="678"/>
      <c r="P33" s="678"/>
      <c r="Q33" s="678"/>
      <c r="R33" s="678"/>
      <c r="S33" s="678"/>
      <c r="T33" s="678"/>
      <c r="U33" s="678"/>
      <c r="V33" s="678"/>
      <c r="W33" s="678"/>
      <c r="X33" s="678"/>
      <c r="Y33" s="678"/>
      <c r="Z33" s="678"/>
      <c r="AA33" s="678"/>
      <c r="AB33" s="678"/>
      <c r="AC33" s="678"/>
      <c r="AD33" s="678"/>
      <c r="AE33" s="678"/>
      <c r="AF33" s="678"/>
      <c r="AG33" s="678"/>
      <c r="AH33" s="678"/>
      <c r="AI33" s="678"/>
      <c r="AJ33" s="678"/>
      <c r="AK33" s="678"/>
      <c r="AL33" s="678"/>
      <c r="AM33" s="678"/>
      <c r="AN33" s="678"/>
      <c r="AO33" s="678"/>
      <c r="AP33" s="678"/>
      <c r="AQ33" s="678"/>
      <c r="AR33" s="678"/>
      <c r="AS33" s="678"/>
      <c r="AT33" s="678"/>
      <c r="AU33" s="678"/>
      <c r="AV33" s="678"/>
      <c r="AW33" s="678"/>
      <c r="AX33" s="678"/>
      <c r="AY33" s="678"/>
      <c r="AZ33" s="678"/>
      <c r="BA33" s="678"/>
      <c r="BB33" s="678"/>
      <c r="BC33" s="678"/>
      <c r="BD33" s="678"/>
      <c r="BE33" s="678"/>
      <c r="BF33" s="678"/>
      <c r="BG33" s="678"/>
      <c r="BH33" s="678"/>
      <c r="BI33" s="678"/>
      <c r="BJ33" s="678"/>
      <c r="BK33" s="678"/>
      <c r="BL33" s="678"/>
      <c r="BM33" s="678"/>
      <c r="BN33" s="678"/>
      <c r="BO33" s="678"/>
      <c r="BP33" s="678"/>
      <c r="BQ33" s="678"/>
      <c r="BR33" s="678"/>
      <c r="BS33" s="678"/>
      <c r="BT33" s="678"/>
      <c r="BU33" s="678"/>
      <c r="BV33" s="678"/>
      <c r="BW33" s="678"/>
      <c r="BX33" s="678"/>
      <c r="BY33" s="678"/>
      <c r="BZ33" s="678"/>
      <c r="CA33" s="678"/>
      <c r="CB33" s="678"/>
      <c r="CC33" s="678"/>
      <c r="CD33" s="678"/>
      <c r="CE33" s="678"/>
      <c r="CF33" s="678"/>
      <c r="CG33" s="678"/>
      <c r="CH33" s="678"/>
      <c r="CI33" s="678"/>
      <c r="CJ33" s="678"/>
      <c r="CK33" s="678"/>
      <c r="CL33" s="678"/>
      <c r="CM33" s="678"/>
      <c r="CN33" s="678"/>
      <c r="CO33" s="678"/>
      <c r="CP33" s="678"/>
      <c r="CQ33" s="678"/>
      <c r="CR33" s="678"/>
      <c r="CS33" s="678"/>
      <c r="CT33" s="678"/>
      <c r="CU33" s="678"/>
      <c r="CV33" s="678"/>
      <c r="CW33" s="678"/>
      <c r="CX33" s="678"/>
      <c r="CY33" s="678"/>
      <c r="CZ33" s="678"/>
      <c r="DA33" s="678"/>
      <c r="DB33" s="678"/>
      <c r="DC33" s="678"/>
      <c r="DD33" s="678"/>
      <c r="DE33" s="678"/>
      <c r="DF33" s="678"/>
      <c r="DG33" s="678"/>
      <c r="DH33" s="678"/>
      <c r="DI33" s="678"/>
      <c r="DJ33" s="678"/>
      <c r="DK33" s="678"/>
      <c r="DL33" s="678"/>
      <c r="DM33" s="678"/>
      <c r="DN33" s="678"/>
      <c r="DO33" s="678"/>
      <c r="DP33" s="678"/>
      <c r="DQ33" s="678"/>
      <c r="DR33" s="678"/>
      <c r="DS33" s="678"/>
      <c r="DT33" s="678"/>
      <c r="DU33" s="678"/>
      <c r="DV33" s="678"/>
      <c r="DW33" s="678"/>
      <c r="DX33" s="678"/>
      <c r="DY33" s="678"/>
      <c r="DZ33" s="678"/>
      <c r="EA33" s="678"/>
      <c r="EB33" s="678"/>
      <c r="EC33" s="678"/>
      <c r="ED33" s="678"/>
      <c r="EE33" s="678"/>
      <c r="EF33" s="678"/>
      <c r="EG33" s="678"/>
      <c r="EH33" s="678"/>
      <c r="EI33" s="678"/>
      <c r="EJ33" s="678"/>
      <c r="EK33" s="678"/>
      <c r="EL33" s="678"/>
      <c r="EM33" s="678"/>
      <c r="EN33" s="678"/>
      <c r="EO33" s="678"/>
      <c r="EP33" s="678"/>
      <c r="EQ33" s="678"/>
      <c r="ER33" s="678"/>
      <c r="ES33" s="678"/>
      <c r="ET33" s="678"/>
      <c r="EU33" s="678"/>
      <c r="EV33" s="678"/>
      <c r="EW33" s="678"/>
      <c r="EX33" s="678"/>
      <c r="EY33" s="678"/>
      <c r="EZ33" s="678"/>
      <c r="FA33" s="678"/>
      <c r="FB33" s="678"/>
      <c r="FC33" s="678"/>
      <c r="FD33" s="678"/>
      <c r="FE33" s="678"/>
      <c r="FF33" s="678"/>
      <c r="FG33" s="678"/>
      <c r="FH33" s="678"/>
      <c r="FI33" s="678"/>
      <c r="FJ33" s="678"/>
      <c r="FK33" s="678"/>
      <c r="FL33" s="678"/>
      <c r="FM33" s="678"/>
      <c r="FN33" s="678"/>
      <c r="FO33" s="678"/>
      <c r="FP33" s="678"/>
      <c r="FQ33" s="678"/>
      <c r="FR33" s="678"/>
      <c r="FS33" s="678"/>
      <c r="FT33" s="678"/>
      <c r="FU33" s="678"/>
      <c r="FV33" s="678"/>
      <c r="FW33" s="678"/>
      <c r="FX33" s="678"/>
      <c r="FY33" s="678"/>
      <c r="FZ33" s="678"/>
      <c r="GA33" s="678"/>
      <c r="GB33" s="678"/>
      <c r="GC33" s="678"/>
      <c r="GD33" s="678"/>
      <c r="GE33" s="678"/>
      <c r="GF33" s="678"/>
      <c r="GG33" s="678"/>
      <c r="GH33" s="678"/>
      <c r="GI33" s="678"/>
      <c r="GJ33" s="678"/>
      <c r="GK33" s="678"/>
      <c r="GL33" s="678"/>
      <c r="GM33" s="678"/>
      <c r="GN33" s="678"/>
      <c r="GO33" s="678"/>
      <c r="GP33" s="678"/>
      <c r="GQ33" s="678"/>
      <c r="GR33" s="678"/>
    </row>
    <row r="34" spans="1:200" s="575" customFormat="1" ht="34.5" customHeight="1">
      <c r="A34" s="549" t="s">
        <v>573</v>
      </c>
      <c r="B34" s="671" t="s">
        <v>670</v>
      </c>
      <c r="C34" s="672"/>
      <c r="D34" s="672"/>
      <c r="E34" s="672"/>
      <c r="F34" s="672"/>
      <c r="G34" s="664"/>
      <c r="H34" s="664"/>
      <c r="I34" s="665"/>
      <c r="J34" s="574"/>
      <c r="K34" s="574"/>
      <c r="L34" s="574"/>
      <c r="M34" s="574"/>
      <c r="N34" s="574"/>
      <c r="O34" s="574"/>
      <c r="P34" s="574"/>
      <c r="Q34" s="574"/>
      <c r="R34" s="574"/>
      <c r="S34" s="574"/>
      <c r="T34" s="574"/>
      <c r="U34" s="574"/>
      <c r="V34" s="574"/>
      <c r="W34" s="574"/>
      <c r="X34" s="574"/>
      <c r="Y34" s="574"/>
      <c r="Z34" s="574"/>
      <c r="AA34" s="574"/>
      <c r="AB34" s="574"/>
      <c r="AC34" s="574"/>
      <c r="AD34" s="574"/>
      <c r="AE34" s="574"/>
      <c r="AF34" s="574"/>
      <c r="AG34" s="574"/>
      <c r="AH34" s="574"/>
      <c r="AI34" s="574"/>
      <c r="AJ34" s="574"/>
      <c r="AK34" s="574"/>
      <c r="AL34" s="574"/>
      <c r="AM34" s="574"/>
      <c r="AN34" s="574"/>
      <c r="AO34" s="574"/>
      <c r="AP34" s="574"/>
      <c r="AQ34" s="574"/>
      <c r="AR34" s="574"/>
      <c r="AS34" s="574"/>
      <c r="AT34" s="574"/>
      <c r="AU34" s="574"/>
      <c r="AV34" s="574"/>
      <c r="AW34" s="574"/>
      <c r="AX34" s="574"/>
      <c r="AY34" s="574"/>
      <c r="AZ34" s="574"/>
      <c r="BA34" s="574"/>
      <c r="BB34" s="574"/>
      <c r="BC34" s="574"/>
      <c r="BD34" s="574"/>
      <c r="BE34" s="574"/>
      <c r="BF34" s="574"/>
      <c r="BG34" s="574"/>
      <c r="BH34" s="574"/>
      <c r="BI34" s="574"/>
      <c r="BJ34" s="574"/>
      <c r="BK34" s="574"/>
      <c r="BL34" s="574"/>
      <c r="BM34" s="574"/>
      <c r="BN34" s="574"/>
      <c r="BO34" s="574"/>
      <c r="BP34" s="574"/>
      <c r="BQ34" s="574"/>
      <c r="BR34" s="574"/>
      <c r="BS34" s="574"/>
      <c r="BT34" s="574"/>
      <c r="BU34" s="574"/>
      <c r="BV34" s="574"/>
      <c r="BW34" s="574"/>
      <c r="BX34" s="574"/>
      <c r="BY34" s="574"/>
      <c r="BZ34" s="574"/>
      <c r="CA34" s="574"/>
      <c r="CB34" s="574"/>
      <c r="CC34" s="574"/>
      <c r="CD34" s="574"/>
      <c r="CE34" s="574"/>
      <c r="CF34" s="574"/>
      <c r="CG34" s="574"/>
      <c r="CH34" s="574"/>
      <c r="CI34" s="574"/>
      <c r="CJ34" s="574"/>
      <c r="CK34" s="574"/>
      <c r="CL34" s="574"/>
      <c r="CM34" s="574"/>
      <c r="CN34" s="574"/>
      <c r="CO34" s="574"/>
      <c r="CP34" s="574"/>
      <c r="CQ34" s="574"/>
      <c r="CR34" s="574"/>
      <c r="CS34" s="574"/>
      <c r="CT34" s="574"/>
      <c r="CU34" s="574"/>
      <c r="CV34" s="574"/>
      <c r="CW34" s="574"/>
      <c r="CX34" s="574"/>
      <c r="CY34" s="574"/>
      <c r="CZ34" s="574"/>
      <c r="DA34" s="574"/>
      <c r="DB34" s="574"/>
      <c r="DC34" s="574"/>
      <c r="DD34" s="574"/>
      <c r="DE34" s="574"/>
      <c r="DF34" s="574"/>
      <c r="DG34" s="574"/>
      <c r="DH34" s="574"/>
      <c r="DI34" s="574"/>
      <c r="DJ34" s="574"/>
      <c r="DK34" s="574"/>
      <c r="DL34" s="574"/>
      <c r="DM34" s="574"/>
      <c r="DN34" s="574"/>
      <c r="DO34" s="574"/>
      <c r="DP34" s="574"/>
      <c r="DQ34" s="574"/>
      <c r="DR34" s="574"/>
      <c r="DS34" s="574"/>
      <c r="DT34" s="574"/>
      <c r="DU34" s="574"/>
      <c r="DV34" s="574"/>
      <c r="DW34" s="574"/>
      <c r="DX34" s="574"/>
      <c r="DY34" s="574"/>
      <c r="DZ34" s="574"/>
      <c r="EA34" s="574"/>
      <c r="EB34" s="574"/>
      <c r="EC34" s="574"/>
      <c r="ED34" s="574"/>
      <c r="EE34" s="574"/>
      <c r="EF34" s="574"/>
      <c r="EG34" s="574"/>
      <c r="EH34" s="574"/>
      <c r="EI34" s="574"/>
      <c r="EJ34" s="574"/>
      <c r="EK34" s="574"/>
      <c r="EL34" s="574"/>
      <c r="EM34" s="574"/>
      <c r="EN34" s="574"/>
      <c r="EO34" s="574"/>
      <c r="EP34" s="574"/>
      <c r="EQ34" s="574"/>
      <c r="ER34" s="574"/>
      <c r="ES34" s="574"/>
      <c r="ET34" s="574"/>
      <c r="EU34" s="574"/>
      <c r="EV34" s="574"/>
      <c r="EW34" s="574"/>
      <c r="EX34" s="574"/>
      <c r="EY34" s="574"/>
      <c r="EZ34" s="574"/>
      <c r="FA34" s="574"/>
      <c r="FB34" s="574"/>
      <c r="FC34" s="574"/>
      <c r="FD34" s="574"/>
      <c r="FE34" s="574"/>
      <c r="FF34" s="574"/>
      <c r="FG34" s="574"/>
      <c r="FH34" s="574"/>
      <c r="FI34" s="574"/>
      <c r="FJ34" s="574"/>
      <c r="FK34" s="574"/>
      <c r="FL34" s="574"/>
      <c r="FM34" s="574"/>
      <c r="FN34" s="574"/>
      <c r="FO34" s="574"/>
      <c r="FP34" s="574"/>
      <c r="FQ34" s="574"/>
      <c r="FR34" s="574"/>
      <c r="FS34" s="574"/>
      <c r="FT34" s="574"/>
      <c r="FU34" s="574"/>
      <c r="FV34" s="574"/>
      <c r="FW34" s="574"/>
      <c r="FX34" s="574"/>
      <c r="FY34" s="574"/>
      <c r="FZ34" s="574"/>
      <c r="GA34" s="574"/>
      <c r="GB34" s="574"/>
      <c r="GC34" s="574"/>
      <c r="GD34" s="574"/>
      <c r="GE34" s="574"/>
      <c r="GF34" s="574"/>
      <c r="GG34" s="574"/>
      <c r="GH34" s="574"/>
      <c r="GI34" s="574"/>
      <c r="GJ34" s="574"/>
      <c r="GK34" s="574"/>
      <c r="GL34" s="574"/>
      <c r="GM34" s="574"/>
      <c r="GN34" s="574"/>
      <c r="GO34" s="574"/>
      <c r="GP34" s="574"/>
      <c r="GQ34" s="574"/>
      <c r="GR34" s="574"/>
    </row>
    <row r="35" spans="1:200" s="679" customFormat="1" ht="15.75">
      <c r="A35" s="551">
        <v>1</v>
      </c>
      <c r="B35" s="680" t="str">
        <f>'[6]Co cau to chuc BP'!C87</f>
        <v>Phối hợp tạm ứng, thu hồi, theo dõi công nợ khách hàng với kế toán</v>
      </c>
      <c r="C35" s="681"/>
      <c r="D35" s="681"/>
      <c r="E35" s="681"/>
      <c r="F35" s="681"/>
      <c r="G35" s="668" t="s">
        <v>590</v>
      </c>
      <c r="H35" s="668"/>
      <c r="I35" s="669"/>
      <c r="J35" s="678"/>
      <c r="K35" s="678"/>
      <c r="L35" s="678"/>
      <c r="M35" s="678"/>
      <c r="N35" s="678"/>
      <c r="O35" s="678"/>
      <c r="P35" s="678"/>
      <c r="Q35" s="678"/>
      <c r="R35" s="678"/>
      <c r="S35" s="678"/>
      <c r="T35" s="678"/>
      <c r="U35" s="678"/>
      <c r="V35" s="678"/>
      <c r="W35" s="678"/>
      <c r="X35" s="678"/>
      <c r="Y35" s="678"/>
      <c r="Z35" s="678"/>
      <c r="AA35" s="678"/>
      <c r="AB35" s="678"/>
      <c r="AC35" s="678"/>
      <c r="AD35" s="678"/>
      <c r="AE35" s="678"/>
      <c r="AF35" s="678"/>
      <c r="AG35" s="678"/>
      <c r="AH35" s="678"/>
      <c r="AI35" s="678"/>
      <c r="AJ35" s="678"/>
      <c r="AK35" s="678"/>
      <c r="AL35" s="678"/>
      <c r="AM35" s="678"/>
      <c r="AN35" s="678"/>
      <c r="AO35" s="678"/>
      <c r="AP35" s="678"/>
      <c r="AQ35" s="678"/>
      <c r="AR35" s="678"/>
      <c r="AS35" s="678"/>
      <c r="AT35" s="678"/>
      <c r="AU35" s="678"/>
      <c r="AV35" s="678"/>
      <c r="AW35" s="678"/>
      <c r="AX35" s="678"/>
      <c r="AY35" s="678"/>
      <c r="AZ35" s="678"/>
      <c r="BA35" s="678"/>
      <c r="BB35" s="678"/>
      <c r="BC35" s="678"/>
      <c r="BD35" s="678"/>
      <c r="BE35" s="678"/>
      <c r="BF35" s="678"/>
      <c r="BG35" s="678"/>
      <c r="BH35" s="678"/>
      <c r="BI35" s="678"/>
      <c r="BJ35" s="678"/>
      <c r="BK35" s="678"/>
      <c r="BL35" s="678"/>
      <c r="BM35" s="678"/>
      <c r="BN35" s="678"/>
      <c r="BO35" s="678"/>
      <c r="BP35" s="678"/>
      <c r="BQ35" s="678"/>
      <c r="BR35" s="678"/>
      <c r="BS35" s="678"/>
      <c r="BT35" s="678"/>
      <c r="BU35" s="678"/>
      <c r="BV35" s="678"/>
      <c r="BW35" s="678"/>
      <c r="BX35" s="678"/>
      <c r="BY35" s="678"/>
      <c r="BZ35" s="678"/>
      <c r="CA35" s="678"/>
      <c r="CB35" s="678"/>
      <c r="CC35" s="678"/>
      <c r="CD35" s="678"/>
      <c r="CE35" s="678"/>
      <c r="CF35" s="678"/>
      <c r="CG35" s="678"/>
      <c r="CH35" s="678"/>
      <c r="CI35" s="678"/>
      <c r="CJ35" s="678"/>
      <c r="CK35" s="678"/>
      <c r="CL35" s="678"/>
      <c r="CM35" s="678"/>
      <c r="CN35" s="678"/>
      <c r="CO35" s="678"/>
      <c r="CP35" s="678"/>
      <c r="CQ35" s="678"/>
      <c r="CR35" s="678"/>
      <c r="CS35" s="678"/>
      <c r="CT35" s="678"/>
      <c r="CU35" s="678"/>
      <c r="CV35" s="678"/>
      <c r="CW35" s="678"/>
      <c r="CX35" s="678"/>
      <c r="CY35" s="678"/>
      <c r="CZ35" s="678"/>
      <c r="DA35" s="678"/>
      <c r="DB35" s="678"/>
      <c r="DC35" s="678"/>
      <c r="DD35" s="678"/>
      <c r="DE35" s="678"/>
      <c r="DF35" s="678"/>
      <c r="DG35" s="678"/>
      <c r="DH35" s="678"/>
      <c r="DI35" s="678"/>
      <c r="DJ35" s="678"/>
      <c r="DK35" s="678"/>
      <c r="DL35" s="678"/>
      <c r="DM35" s="678"/>
      <c r="DN35" s="678"/>
      <c r="DO35" s="678"/>
      <c r="DP35" s="678"/>
      <c r="DQ35" s="678"/>
      <c r="DR35" s="678"/>
      <c r="DS35" s="678"/>
      <c r="DT35" s="678"/>
      <c r="DU35" s="678"/>
      <c r="DV35" s="678"/>
      <c r="DW35" s="678"/>
      <c r="DX35" s="678"/>
      <c r="DY35" s="678"/>
      <c r="DZ35" s="678"/>
      <c r="EA35" s="678"/>
      <c r="EB35" s="678"/>
      <c r="EC35" s="678"/>
      <c r="ED35" s="678"/>
      <c r="EE35" s="678"/>
      <c r="EF35" s="678"/>
      <c r="EG35" s="678"/>
      <c r="EH35" s="678"/>
      <c r="EI35" s="678"/>
      <c r="EJ35" s="678"/>
      <c r="EK35" s="678"/>
      <c r="EL35" s="678"/>
      <c r="EM35" s="678"/>
      <c r="EN35" s="678"/>
      <c r="EO35" s="678"/>
      <c r="EP35" s="678"/>
      <c r="EQ35" s="678"/>
      <c r="ER35" s="678"/>
      <c r="ES35" s="678"/>
      <c r="ET35" s="678"/>
      <c r="EU35" s="678"/>
      <c r="EV35" s="678"/>
      <c r="EW35" s="678"/>
      <c r="EX35" s="678"/>
      <c r="EY35" s="678"/>
      <c r="EZ35" s="678"/>
      <c r="FA35" s="678"/>
      <c r="FB35" s="678"/>
      <c r="FC35" s="678"/>
      <c r="FD35" s="678"/>
      <c r="FE35" s="678"/>
      <c r="FF35" s="678"/>
      <c r="FG35" s="678"/>
      <c r="FH35" s="678"/>
      <c r="FI35" s="678"/>
      <c r="FJ35" s="678"/>
      <c r="FK35" s="678"/>
      <c r="FL35" s="678"/>
      <c r="FM35" s="678"/>
      <c r="FN35" s="678"/>
      <c r="FO35" s="678"/>
      <c r="FP35" s="678"/>
      <c r="FQ35" s="678"/>
      <c r="FR35" s="678"/>
      <c r="FS35" s="678"/>
      <c r="FT35" s="678"/>
      <c r="FU35" s="678"/>
      <c r="FV35" s="678"/>
      <c r="FW35" s="678"/>
      <c r="FX35" s="678"/>
      <c r="FY35" s="678"/>
      <c r="FZ35" s="678"/>
      <c r="GA35" s="678"/>
      <c r="GB35" s="678"/>
      <c r="GC35" s="678"/>
      <c r="GD35" s="678"/>
      <c r="GE35" s="678"/>
      <c r="GF35" s="678"/>
      <c r="GG35" s="678"/>
      <c r="GH35" s="678"/>
      <c r="GI35" s="678"/>
      <c r="GJ35" s="678"/>
      <c r="GK35" s="678"/>
      <c r="GL35" s="678"/>
      <c r="GM35" s="678"/>
      <c r="GN35" s="678"/>
      <c r="GO35" s="678"/>
      <c r="GP35" s="678"/>
      <c r="GQ35" s="678"/>
      <c r="GR35" s="678"/>
    </row>
    <row r="36" spans="1:200" s="679" customFormat="1" ht="15.75">
      <c r="A36" s="551">
        <v>2</v>
      </c>
      <c r="B36" s="680" t="s">
        <v>927</v>
      </c>
      <c r="C36" s="681"/>
      <c r="D36" s="681"/>
      <c r="E36" s="681"/>
      <c r="F36" s="681"/>
      <c r="G36" s="674"/>
      <c r="H36" s="674"/>
      <c r="I36" s="675"/>
      <c r="J36" s="678"/>
      <c r="K36" s="678"/>
      <c r="L36" s="678"/>
      <c r="M36" s="678"/>
      <c r="N36" s="678"/>
      <c r="O36" s="678"/>
      <c r="P36" s="678"/>
      <c r="Q36" s="678"/>
      <c r="R36" s="678"/>
      <c r="S36" s="678"/>
      <c r="T36" s="678"/>
      <c r="U36" s="678"/>
      <c r="V36" s="678"/>
      <c r="W36" s="678"/>
      <c r="X36" s="678"/>
      <c r="Y36" s="678"/>
      <c r="Z36" s="678"/>
      <c r="AA36" s="678"/>
      <c r="AB36" s="678"/>
      <c r="AC36" s="678"/>
      <c r="AD36" s="678"/>
      <c r="AE36" s="678"/>
      <c r="AF36" s="678"/>
      <c r="AG36" s="678"/>
      <c r="AH36" s="678"/>
      <c r="AI36" s="678"/>
      <c r="AJ36" s="678"/>
      <c r="AK36" s="678"/>
      <c r="AL36" s="678"/>
      <c r="AM36" s="678"/>
      <c r="AN36" s="678"/>
      <c r="AO36" s="678"/>
      <c r="AP36" s="678"/>
      <c r="AQ36" s="678"/>
      <c r="AR36" s="678"/>
      <c r="AS36" s="678"/>
      <c r="AT36" s="678"/>
      <c r="AU36" s="678"/>
      <c r="AV36" s="678"/>
      <c r="AW36" s="678"/>
      <c r="AX36" s="678"/>
      <c r="AY36" s="678"/>
      <c r="AZ36" s="678"/>
      <c r="BA36" s="678"/>
      <c r="BB36" s="678"/>
      <c r="BC36" s="678"/>
      <c r="BD36" s="678"/>
      <c r="BE36" s="678"/>
      <c r="BF36" s="678"/>
      <c r="BG36" s="678"/>
      <c r="BH36" s="678"/>
      <c r="BI36" s="678"/>
      <c r="BJ36" s="678"/>
      <c r="BK36" s="678"/>
      <c r="BL36" s="678"/>
      <c r="BM36" s="678"/>
      <c r="BN36" s="678"/>
      <c r="BO36" s="678"/>
      <c r="BP36" s="678"/>
      <c r="BQ36" s="678"/>
      <c r="BR36" s="678"/>
      <c r="BS36" s="678"/>
      <c r="BT36" s="678"/>
      <c r="BU36" s="678"/>
      <c r="BV36" s="678"/>
      <c r="BW36" s="678"/>
      <c r="BX36" s="678"/>
      <c r="BY36" s="678"/>
      <c r="BZ36" s="678"/>
      <c r="CA36" s="678"/>
      <c r="CB36" s="678"/>
      <c r="CC36" s="678"/>
      <c r="CD36" s="678"/>
      <c r="CE36" s="678"/>
      <c r="CF36" s="678"/>
      <c r="CG36" s="678"/>
      <c r="CH36" s="678"/>
      <c r="CI36" s="678"/>
      <c r="CJ36" s="678"/>
      <c r="CK36" s="678"/>
      <c r="CL36" s="678"/>
      <c r="CM36" s="678"/>
      <c r="CN36" s="678"/>
      <c r="CO36" s="678"/>
      <c r="CP36" s="678"/>
      <c r="CQ36" s="678"/>
      <c r="CR36" s="678"/>
      <c r="CS36" s="678"/>
      <c r="CT36" s="678"/>
      <c r="CU36" s="678"/>
      <c r="CV36" s="678"/>
      <c r="CW36" s="678"/>
      <c r="CX36" s="678"/>
      <c r="CY36" s="678"/>
      <c r="CZ36" s="678"/>
      <c r="DA36" s="678"/>
      <c r="DB36" s="678"/>
      <c r="DC36" s="678"/>
      <c r="DD36" s="678"/>
      <c r="DE36" s="678"/>
      <c r="DF36" s="678"/>
      <c r="DG36" s="678"/>
      <c r="DH36" s="678"/>
      <c r="DI36" s="678"/>
      <c r="DJ36" s="678"/>
      <c r="DK36" s="678"/>
      <c r="DL36" s="678"/>
      <c r="DM36" s="678"/>
      <c r="DN36" s="678"/>
      <c r="DO36" s="678"/>
      <c r="DP36" s="678"/>
      <c r="DQ36" s="678"/>
      <c r="DR36" s="678"/>
      <c r="DS36" s="678"/>
      <c r="DT36" s="678"/>
      <c r="DU36" s="678"/>
      <c r="DV36" s="678"/>
      <c r="DW36" s="678"/>
      <c r="DX36" s="678"/>
      <c r="DY36" s="678"/>
      <c r="DZ36" s="678"/>
      <c r="EA36" s="678"/>
      <c r="EB36" s="678"/>
      <c r="EC36" s="678"/>
      <c r="ED36" s="678"/>
      <c r="EE36" s="678"/>
      <c r="EF36" s="678"/>
      <c r="EG36" s="678"/>
      <c r="EH36" s="678"/>
      <c r="EI36" s="678"/>
      <c r="EJ36" s="678"/>
      <c r="EK36" s="678"/>
      <c r="EL36" s="678"/>
      <c r="EM36" s="678"/>
      <c r="EN36" s="678"/>
      <c r="EO36" s="678"/>
      <c r="EP36" s="678"/>
      <c r="EQ36" s="678"/>
      <c r="ER36" s="678"/>
      <c r="ES36" s="678"/>
      <c r="ET36" s="678"/>
      <c r="EU36" s="678"/>
      <c r="EV36" s="678"/>
      <c r="EW36" s="678"/>
      <c r="EX36" s="678"/>
      <c r="EY36" s="678"/>
      <c r="EZ36" s="678"/>
      <c r="FA36" s="678"/>
      <c r="FB36" s="678"/>
      <c r="FC36" s="678"/>
      <c r="FD36" s="678"/>
      <c r="FE36" s="678"/>
      <c r="FF36" s="678"/>
      <c r="FG36" s="678"/>
      <c r="FH36" s="678"/>
      <c r="FI36" s="678"/>
      <c r="FJ36" s="678"/>
      <c r="FK36" s="678"/>
      <c r="FL36" s="678"/>
      <c r="FM36" s="678"/>
      <c r="FN36" s="678"/>
      <c r="FO36" s="678"/>
      <c r="FP36" s="678"/>
      <c r="FQ36" s="678"/>
      <c r="FR36" s="678"/>
      <c r="FS36" s="678"/>
      <c r="FT36" s="678"/>
      <c r="FU36" s="678"/>
      <c r="FV36" s="678"/>
      <c r="FW36" s="678"/>
      <c r="FX36" s="678"/>
      <c r="FY36" s="678"/>
      <c r="FZ36" s="678"/>
      <c r="GA36" s="678"/>
      <c r="GB36" s="678"/>
      <c r="GC36" s="678"/>
      <c r="GD36" s="678"/>
      <c r="GE36" s="678"/>
      <c r="GF36" s="678"/>
      <c r="GG36" s="678"/>
      <c r="GH36" s="678"/>
      <c r="GI36" s="678"/>
      <c r="GJ36" s="678"/>
      <c r="GK36" s="678"/>
      <c r="GL36" s="678"/>
      <c r="GM36" s="678"/>
      <c r="GN36" s="678"/>
      <c r="GO36" s="678"/>
      <c r="GP36" s="678"/>
      <c r="GQ36" s="678"/>
      <c r="GR36" s="678"/>
    </row>
    <row r="37" spans="1:200" s="679" customFormat="1" ht="15.75">
      <c r="A37" s="551">
        <v>3</v>
      </c>
      <c r="B37" s="680" t="s">
        <v>928</v>
      </c>
      <c r="C37" s="681"/>
      <c r="D37" s="681"/>
      <c r="E37" s="681"/>
      <c r="F37" s="681"/>
      <c r="G37" s="674"/>
      <c r="H37" s="674"/>
      <c r="I37" s="675"/>
      <c r="J37" s="678"/>
      <c r="K37" s="678"/>
      <c r="L37" s="678"/>
      <c r="M37" s="678"/>
      <c r="N37" s="678"/>
      <c r="O37" s="678"/>
      <c r="P37" s="678"/>
      <c r="Q37" s="678"/>
      <c r="R37" s="678"/>
      <c r="S37" s="678"/>
      <c r="T37" s="678"/>
      <c r="U37" s="678"/>
      <c r="V37" s="678"/>
      <c r="W37" s="678"/>
      <c r="X37" s="678"/>
      <c r="Y37" s="678"/>
      <c r="Z37" s="678"/>
      <c r="AA37" s="678"/>
      <c r="AB37" s="678"/>
      <c r="AC37" s="678"/>
      <c r="AD37" s="678"/>
      <c r="AE37" s="678"/>
      <c r="AF37" s="678"/>
      <c r="AG37" s="678"/>
      <c r="AH37" s="678"/>
      <c r="AI37" s="678"/>
      <c r="AJ37" s="678"/>
      <c r="AK37" s="678"/>
      <c r="AL37" s="678"/>
      <c r="AM37" s="678"/>
      <c r="AN37" s="678"/>
      <c r="AO37" s="678"/>
      <c r="AP37" s="678"/>
      <c r="AQ37" s="678"/>
      <c r="AR37" s="678"/>
      <c r="AS37" s="678"/>
      <c r="AT37" s="678"/>
      <c r="AU37" s="678"/>
      <c r="AV37" s="678"/>
      <c r="AW37" s="678"/>
      <c r="AX37" s="678"/>
      <c r="AY37" s="678"/>
      <c r="AZ37" s="678"/>
      <c r="BA37" s="678"/>
      <c r="BB37" s="678"/>
      <c r="BC37" s="678"/>
      <c r="BD37" s="678"/>
      <c r="BE37" s="678"/>
      <c r="BF37" s="678"/>
      <c r="BG37" s="678"/>
      <c r="BH37" s="678"/>
      <c r="BI37" s="678"/>
      <c r="BJ37" s="678"/>
      <c r="BK37" s="678"/>
      <c r="BL37" s="678"/>
      <c r="BM37" s="678"/>
      <c r="BN37" s="678"/>
      <c r="BO37" s="678"/>
      <c r="BP37" s="678"/>
      <c r="BQ37" s="678"/>
      <c r="BR37" s="678"/>
      <c r="BS37" s="678"/>
      <c r="BT37" s="678"/>
      <c r="BU37" s="678"/>
      <c r="BV37" s="678"/>
      <c r="BW37" s="678"/>
      <c r="BX37" s="678"/>
      <c r="BY37" s="678"/>
      <c r="BZ37" s="678"/>
      <c r="CA37" s="678"/>
      <c r="CB37" s="678"/>
      <c r="CC37" s="678"/>
      <c r="CD37" s="678"/>
      <c r="CE37" s="678"/>
      <c r="CF37" s="678"/>
      <c r="CG37" s="678"/>
      <c r="CH37" s="678"/>
      <c r="CI37" s="678"/>
      <c r="CJ37" s="678"/>
      <c r="CK37" s="678"/>
      <c r="CL37" s="678"/>
      <c r="CM37" s="678"/>
      <c r="CN37" s="678"/>
      <c r="CO37" s="678"/>
      <c r="CP37" s="678"/>
      <c r="CQ37" s="678"/>
      <c r="CR37" s="678"/>
      <c r="CS37" s="678"/>
      <c r="CT37" s="678"/>
      <c r="CU37" s="678"/>
      <c r="CV37" s="678"/>
      <c r="CW37" s="678"/>
      <c r="CX37" s="678"/>
      <c r="CY37" s="678"/>
      <c r="CZ37" s="678"/>
      <c r="DA37" s="678"/>
      <c r="DB37" s="678"/>
      <c r="DC37" s="678"/>
      <c r="DD37" s="678"/>
      <c r="DE37" s="678"/>
      <c r="DF37" s="678"/>
      <c r="DG37" s="678"/>
      <c r="DH37" s="678"/>
      <c r="DI37" s="678"/>
      <c r="DJ37" s="678"/>
      <c r="DK37" s="678"/>
      <c r="DL37" s="678"/>
      <c r="DM37" s="678"/>
      <c r="DN37" s="678"/>
      <c r="DO37" s="678"/>
      <c r="DP37" s="678"/>
      <c r="DQ37" s="678"/>
      <c r="DR37" s="678"/>
      <c r="DS37" s="678"/>
      <c r="DT37" s="678"/>
      <c r="DU37" s="678"/>
      <c r="DV37" s="678"/>
      <c r="DW37" s="678"/>
      <c r="DX37" s="678"/>
      <c r="DY37" s="678"/>
      <c r="DZ37" s="678"/>
      <c r="EA37" s="678"/>
      <c r="EB37" s="678"/>
      <c r="EC37" s="678"/>
      <c r="ED37" s="678"/>
      <c r="EE37" s="678"/>
      <c r="EF37" s="678"/>
      <c r="EG37" s="678"/>
      <c r="EH37" s="678"/>
      <c r="EI37" s="678"/>
      <c r="EJ37" s="678"/>
      <c r="EK37" s="678"/>
      <c r="EL37" s="678"/>
      <c r="EM37" s="678"/>
      <c r="EN37" s="678"/>
      <c r="EO37" s="678"/>
      <c r="EP37" s="678"/>
      <c r="EQ37" s="678"/>
      <c r="ER37" s="678"/>
      <c r="ES37" s="678"/>
      <c r="ET37" s="678"/>
      <c r="EU37" s="678"/>
      <c r="EV37" s="678"/>
      <c r="EW37" s="678"/>
      <c r="EX37" s="678"/>
      <c r="EY37" s="678"/>
      <c r="EZ37" s="678"/>
      <c r="FA37" s="678"/>
      <c r="FB37" s="678"/>
      <c r="FC37" s="678"/>
      <c r="FD37" s="678"/>
      <c r="FE37" s="678"/>
      <c r="FF37" s="678"/>
      <c r="FG37" s="678"/>
      <c r="FH37" s="678"/>
      <c r="FI37" s="678"/>
      <c r="FJ37" s="678"/>
      <c r="FK37" s="678"/>
      <c r="FL37" s="678"/>
      <c r="FM37" s="678"/>
      <c r="FN37" s="678"/>
      <c r="FO37" s="678"/>
      <c r="FP37" s="678"/>
      <c r="FQ37" s="678"/>
      <c r="FR37" s="678"/>
      <c r="FS37" s="678"/>
      <c r="FT37" s="678"/>
      <c r="FU37" s="678"/>
      <c r="FV37" s="678"/>
      <c r="FW37" s="678"/>
      <c r="FX37" s="678"/>
      <c r="FY37" s="678"/>
      <c r="FZ37" s="678"/>
      <c r="GA37" s="678"/>
      <c r="GB37" s="678"/>
      <c r="GC37" s="678"/>
      <c r="GD37" s="678"/>
      <c r="GE37" s="678"/>
      <c r="GF37" s="678"/>
      <c r="GG37" s="678"/>
      <c r="GH37" s="678"/>
      <c r="GI37" s="678"/>
      <c r="GJ37" s="678"/>
      <c r="GK37" s="678"/>
      <c r="GL37" s="678"/>
      <c r="GM37" s="678"/>
      <c r="GN37" s="678"/>
      <c r="GO37" s="678"/>
      <c r="GP37" s="678"/>
      <c r="GQ37" s="678"/>
      <c r="GR37" s="678"/>
    </row>
    <row r="38" spans="1:200" s="679" customFormat="1" ht="15.75">
      <c r="A38" s="551">
        <v>4</v>
      </c>
      <c r="B38" s="680" t="str">
        <f>'[6]Co cau to chuc BP'!C93</f>
        <v>Duy trì an toàn PCCC, vệ sinh môi trường, an toàn lao động</v>
      </c>
      <c r="C38" s="681"/>
      <c r="D38" s="681"/>
      <c r="E38" s="681"/>
      <c r="F38" s="681"/>
      <c r="G38" s="676"/>
      <c r="H38" s="676"/>
      <c r="I38" s="677"/>
      <c r="J38" s="678"/>
      <c r="K38" s="678"/>
      <c r="L38" s="678"/>
      <c r="M38" s="678"/>
      <c r="N38" s="678"/>
      <c r="O38" s="678"/>
      <c r="P38" s="678"/>
      <c r="Q38" s="678"/>
      <c r="R38" s="678"/>
      <c r="S38" s="678"/>
      <c r="T38" s="678"/>
      <c r="U38" s="678"/>
      <c r="V38" s="678"/>
      <c r="W38" s="678"/>
      <c r="X38" s="678"/>
      <c r="Y38" s="678"/>
      <c r="Z38" s="678"/>
      <c r="AA38" s="678"/>
      <c r="AB38" s="678"/>
      <c r="AC38" s="678"/>
      <c r="AD38" s="678"/>
      <c r="AE38" s="678"/>
      <c r="AF38" s="678"/>
      <c r="AG38" s="678"/>
      <c r="AH38" s="678"/>
      <c r="AI38" s="678"/>
      <c r="AJ38" s="678"/>
      <c r="AK38" s="678"/>
      <c r="AL38" s="678"/>
      <c r="AM38" s="678"/>
      <c r="AN38" s="678"/>
      <c r="AO38" s="678"/>
      <c r="AP38" s="678"/>
      <c r="AQ38" s="678"/>
      <c r="AR38" s="678"/>
      <c r="AS38" s="678"/>
      <c r="AT38" s="678"/>
      <c r="AU38" s="678"/>
      <c r="AV38" s="678"/>
      <c r="AW38" s="678"/>
      <c r="AX38" s="678"/>
      <c r="AY38" s="678"/>
      <c r="AZ38" s="678"/>
      <c r="BA38" s="678"/>
      <c r="BB38" s="678"/>
      <c r="BC38" s="678"/>
      <c r="BD38" s="678"/>
      <c r="BE38" s="678"/>
      <c r="BF38" s="678"/>
      <c r="BG38" s="678"/>
      <c r="BH38" s="678"/>
      <c r="BI38" s="678"/>
      <c r="BJ38" s="678"/>
      <c r="BK38" s="678"/>
      <c r="BL38" s="678"/>
      <c r="BM38" s="678"/>
      <c r="BN38" s="678"/>
      <c r="BO38" s="678"/>
      <c r="BP38" s="678"/>
      <c r="BQ38" s="678"/>
      <c r="BR38" s="678"/>
      <c r="BS38" s="678"/>
      <c r="BT38" s="678"/>
      <c r="BU38" s="678"/>
      <c r="BV38" s="678"/>
      <c r="BW38" s="678"/>
      <c r="BX38" s="678"/>
      <c r="BY38" s="678"/>
      <c r="BZ38" s="678"/>
      <c r="CA38" s="678"/>
      <c r="CB38" s="678"/>
      <c r="CC38" s="678"/>
      <c r="CD38" s="678"/>
      <c r="CE38" s="678"/>
      <c r="CF38" s="678"/>
      <c r="CG38" s="678"/>
      <c r="CH38" s="678"/>
      <c r="CI38" s="678"/>
      <c r="CJ38" s="678"/>
      <c r="CK38" s="678"/>
      <c r="CL38" s="678"/>
      <c r="CM38" s="678"/>
      <c r="CN38" s="678"/>
      <c r="CO38" s="678"/>
      <c r="CP38" s="678"/>
      <c r="CQ38" s="678"/>
      <c r="CR38" s="678"/>
      <c r="CS38" s="678"/>
      <c r="CT38" s="678"/>
      <c r="CU38" s="678"/>
      <c r="CV38" s="678"/>
      <c r="CW38" s="678"/>
      <c r="CX38" s="678"/>
      <c r="CY38" s="678"/>
      <c r="CZ38" s="678"/>
      <c r="DA38" s="678"/>
      <c r="DB38" s="678"/>
      <c r="DC38" s="678"/>
      <c r="DD38" s="678"/>
      <c r="DE38" s="678"/>
      <c r="DF38" s="678"/>
      <c r="DG38" s="678"/>
      <c r="DH38" s="678"/>
      <c r="DI38" s="678"/>
      <c r="DJ38" s="678"/>
      <c r="DK38" s="678"/>
      <c r="DL38" s="678"/>
      <c r="DM38" s="678"/>
      <c r="DN38" s="678"/>
      <c r="DO38" s="678"/>
      <c r="DP38" s="678"/>
      <c r="DQ38" s="678"/>
      <c r="DR38" s="678"/>
      <c r="DS38" s="678"/>
      <c r="DT38" s="678"/>
      <c r="DU38" s="678"/>
      <c r="DV38" s="678"/>
      <c r="DW38" s="678"/>
      <c r="DX38" s="678"/>
      <c r="DY38" s="678"/>
      <c r="DZ38" s="678"/>
      <c r="EA38" s="678"/>
      <c r="EB38" s="678"/>
      <c r="EC38" s="678"/>
      <c r="ED38" s="678"/>
      <c r="EE38" s="678"/>
      <c r="EF38" s="678"/>
      <c r="EG38" s="678"/>
      <c r="EH38" s="678"/>
      <c r="EI38" s="678"/>
      <c r="EJ38" s="678"/>
      <c r="EK38" s="678"/>
      <c r="EL38" s="678"/>
      <c r="EM38" s="678"/>
      <c r="EN38" s="678"/>
      <c r="EO38" s="678"/>
      <c r="EP38" s="678"/>
      <c r="EQ38" s="678"/>
      <c r="ER38" s="678"/>
      <c r="ES38" s="678"/>
      <c r="ET38" s="678"/>
      <c r="EU38" s="678"/>
      <c r="EV38" s="678"/>
      <c r="EW38" s="678"/>
      <c r="EX38" s="678"/>
      <c r="EY38" s="678"/>
      <c r="EZ38" s="678"/>
      <c r="FA38" s="678"/>
      <c r="FB38" s="678"/>
      <c r="FC38" s="678"/>
      <c r="FD38" s="678"/>
      <c r="FE38" s="678"/>
      <c r="FF38" s="678"/>
      <c r="FG38" s="678"/>
      <c r="FH38" s="678"/>
      <c r="FI38" s="678"/>
      <c r="FJ38" s="678"/>
      <c r="FK38" s="678"/>
      <c r="FL38" s="678"/>
      <c r="FM38" s="678"/>
      <c r="FN38" s="678"/>
      <c r="FO38" s="678"/>
      <c r="FP38" s="678"/>
      <c r="FQ38" s="678"/>
      <c r="FR38" s="678"/>
      <c r="FS38" s="678"/>
      <c r="FT38" s="678"/>
      <c r="FU38" s="678"/>
      <c r="FV38" s="678"/>
      <c r="FW38" s="678"/>
      <c r="FX38" s="678"/>
      <c r="FY38" s="678"/>
      <c r="FZ38" s="678"/>
      <c r="GA38" s="678"/>
      <c r="GB38" s="678"/>
      <c r="GC38" s="678"/>
      <c r="GD38" s="678"/>
      <c r="GE38" s="678"/>
      <c r="GF38" s="678"/>
      <c r="GG38" s="678"/>
      <c r="GH38" s="678"/>
      <c r="GI38" s="678"/>
      <c r="GJ38" s="678"/>
      <c r="GK38" s="678"/>
      <c r="GL38" s="678"/>
      <c r="GM38" s="678"/>
      <c r="GN38" s="678"/>
      <c r="GO38" s="678"/>
      <c r="GP38" s="678"/>
      <c r="GQ38" s="678"/>
      <c r="GR38" s="678"/>
    </row>
    <row r="39" spans="1:200" s="575" customFormat="1" ht="15.75" customHeight="1">
      <c r="A39" s="549" t="s">
        <v>587</v>
      </c>
      <c r="B39" s="571" t="s">
        <v>671</v>
      </c>
      <c r="C39" s="572"/>
      <c r="D39" s="572"/>
      <c r="E39" s="572"/>
      <c r="F39" s="572"/>
      <c r="G39" s="664"/>
      <c r="H39" s="664"/>
      <c r="I39" s="665"/>
      <c r="J39" s="574"/>
      <c r="K39" s="574"/>
      <c r="L39" s="574"/>
      <c r="M39" s="574"/>
      <c r="N39" s="574"/>
      <c r="O39" s="574"/>
      <c r="P39" s="574"/>
      <c r="Q39" s="574"/>
      <c r="R39" s="574"/>
      <c r="S39" s="574"/>
      <c r="T39" s="574"/>
      <c r="U39" s="574"/>
      <c r="V39" s="574"/>
      <c r="W39" s="574"/>
      <c r="X39" s="574"/>
      <c r="Y39" s="574"/>
      <c r="Z39" s="574"/>
      <c r="AA39" s="574"/>
      <c r="AB39" s="574"/>
      <c r="AC39" s="574"/>
      <c r="AD39" s="574"/>
      <c r="AE39" s="574"/>
      <c r="AF39" s="574"/>
      <c r="AG39" s="574"/>
      <c r="AH39" s="574"/>
      <c r="AI39" s="574"/>
      <c r="AJ39" s="574"/>
      <c r="AK39" s="574"/>
      <c r="AL39" s="574"/>
      <c r="AM39" s="574"/>
      <c r="AN39" s="574"/>
      <c r="AO39" s="574"/>
      <c r="AP39" s="574"/>
      <c r="AQ39" s="574"/>
      <c r="AR39" s="574"/>
      <c r="AS39" s="574"/>
      <c r="AT39" s="574"/>
      <c r="AU39" s="574"/>
      <c r="AV39" s="574"/>
      <c r="AW39" s="574"/>
      <c r="AX39" s="574"/>
      <c r="AY39" s="574"/>
      <c r="AZ39" s="574"/>
      <c r="BA39" s="574"/>
      <c r="BB39" s="574"/>
      <c r="BC39" s="574"/>
      <c r="BD39" s="574"/>
      <c r="BE39" s="574"/>
      <c r="BF39" s="574"/>
      <c r="BG39" s="574"/>
      <c r="BH39" s="574"/>
      <c r="BI39" s="574"/>
      <c r="BJ39" s="574"/>
      <c r="BK39" s="574"/>
      <c r="BL39" s="574"/>
      <c r="BM39" s="574"/>
      <c r="BN39" s="574"/>
      <c r="BO39" s="574"/>
      <c r="BP39" s="574"/>
      <c r="BQ39" s="574"/>
      <c r="BR39" s="574"/>
      <c r="BS39" s="574"/>
      <c r="BT39" s="574"/>
      <c r="BU39" s="574"/>
      <c r="BV39" s="574"/>
      <c r="BW39" s="574"/>
      <c r="BX39" s="574"/>
      <c r="BY39" s="574"/>
      <c r="BZ39" s="574"/>
      <c r="CA39" s="574"/>
      <c r="CB39" s="574"/>
      <c r="CC39" s="574"/>
      <c r="CD39" s="574"/>
      <c r="CE39" s="574"/>
      <c r="CF39" s="574"/>
      <c r="CG39" s="574"/>
      <c r="CH39" s="574"/>
      <c r="CI39" s="574"/>
      <c r="CJ39" s="574"/>
      <c r="CK39" s="574"/>
      <c r="CL39" s="574"/>
      <c r="CM39" s="574"/>
      <c r="CN39" s="574"/>
      <c r="CO39" s="574"/>
      <c r="CP39" s="574"/>
      <c r="CQ39" s="574"/>
      <c r="CR39" s="574"/>
      <c r="CS39" s="574"/>
      <c r="CT39" s="574"/>
      <c r="CU39" s="574"/>
      <c r="CV39" s="574"/>
      <c r="CW39" s="574"/>
      <c r="CX39" s="574"/>
      <c r="CY39" s="574"/>
      <c r="CZ39" s="574"/>
      <c r="DA39" s="574"/>
      <c r="DB39" s="574"/>
      <c r="DC39" s="574"/>
      <c r="DD39" s="574"/>
      <c r="DE39" s="574"/>
      <c r="DF39" s="574"/>
      <c r="DG39" s="574"/>
      <c r="DH39" s="574"/>
      <c r="DI39" s="574"/>
      <c r="DJ39" s="574"/>
      <c r="DK39" s="574"/>
      <c r="DL39" s="574"/>
      <c r="DM39" s="574"/>
      <c r="DN39" s="574"/>
      <c r="DO39" s="574"/>
      <c r="DP39" s="574"/>
      <c r="DQ39" s="574"/>
      <c r="DR39" s="574"/>
      <c r="DS39" s="574"/>
      <c r="DT39" s="574"/>
      <c r="DU39" s="574"/>
      <c r="DV39" s="574"/>
      <c r="DW39" s="574"/>
      <c r="DX39" s="574"/>
      <c r="DY39" s="574"/>
      <c r="DZ39" s="574"/>
      <c r="EA39" s="574"/>
      <c r="EB39" s="574"/>
      <c r="EC39" s="574"/>
      <c r="ED39" s="574"/>
      <c r="EE39" s="574"/>
      <c r="EF39" s="574"/>
      <c r="EG39" s="574"/>
      <c r="EH39" s="574"/>
      <c r="EI39" s="574"/>
      <c r="EJ39" s="574"/>
      <c r="EK39" s="574"/>
      <c r="EL39" s="574"/>
      <c r="EM39" s="574"/>
      <c r="EN39" s="574"/>
      <c r="EO39" s="574"/>
      <c r="EP39" s="574"/>
      <c r="EQ39" s="574"/>
      <c r="ER39" s="574"/>
      <c r="ES39" s="574"/>
      <c r="ET39" s="574"/>
      <c r="EU39" s="574"/>
      <c r="EV39" s="574"/>
      <c r="EW39" s="574"/>
      <c r="EX39" s="574"/>
      <c r="EY39" s="574"/>
      <c r="EZ39" s="574"/>
      <c r="FA39" s="574"/>
      <c r="FB39" s="574"/>
      <c r="FC39" s="574"/>
      <c r="FD39" s="574"/>
      <c r="FE39" s="574"/>
      <c r="FF39" s="574"/>
      <c r="FG39" s="574"/>
      <c r="FH39" s="574"/>
      <c r="FI39" s="574"/>
      <c r="FJ39" s="574"/>
      <c r="FK39" s="574"/>
      <c r="FL39" s="574"/>
      <c r="FM39" s="574"/>
      <c r="FN39" s="574"/>
      <c r="FO39" s="574"/>
      <c r="FP39" s="574"/>
      <c r="FQ39" s="574"/>
      <c r="FR39" s="574"/>
      <c r="FS39" s="574"/>
      <c r="FT39" s="574"/>
      <c r="FU39" s="574"/>
      <c r="FV39" s="574"/>
      <c r="FW39" s="574"/>
      <c r="FX39" s="574"/>
      <c r="FY39" s="574"/>
      <c r="FZ39" s="574"/>
      <c r="GA39" s="574"/>
      <c r="GB39" s="574"/>
      <c r="GC39" s="574"/>
      <c r="GD39" s="574"/>
      <c r="GE39" s="574"/>
      <c r="GF39" s="574"/>
      <c r="GG39" s="574"/>
      <c r="GH39" s="574"/>
      <c r="GI39" s="574"/>
      <c r="GJ39" s="574"/>
      <c r="GK39" s="574"/>
      <c r="GL39" s="574"/>
      <c r="GM39" s="574"/>
      <c r="GN39" s="574"/>
      <c r="GO39" s="574"/>
      <c r="GP39" s="574"/>
      <c r="GQ39" s="574"/>
      <c r="GR39" s="574"/>
    </row>
    <row r="40" spans="1:200" s="575" customFormat="1" ht="15" customHeight="1">
      <c r="A40" s="549">
        <v>1</v>
      </c>
      <c r="B40" s="666" t="s">
        <v>929</v>
      </c>
      <c r="C40" s="667"/>
      <c r="D40" s="667"/>
      <c r="E40" s="667"/>
      <c r="F40" s="667"/>
      <c r="G40" s="682"/>
      <c r="H40" s="682"/>
      <c r="I40" s="683"/>
      <c r="J40" s="574"/>
      <c r="K40" s="574"/>
      <c r="L40" s="574"/>
      <c r="M40" s="574"/>
      <c r="N40" s="574"/>
      <c r="O40" s="574"/>
      <c r="P40" s="574"/>
      <c r="Q40" s="574"/>
      <c r="R40" s="574"/>
      <c r="S40" s="574"/>
      <c r="T40" s="574"/>
      <c r="U40" s="574"/>
      <c r="V40" s="574"/>
      <c r="W40" s="574"/>
      <c r="X40" s="574"/>
      <c r="Y40" s="574"/>
      <c r="Z40" s="574"/>
      <c r="AA40" s="574"/>
      <c r="AB40" s="574"/>
      <c r="AC40" s="574"/>
      <c r="AD40" s="574"/>
      <c r="AE40" s="574"/>
      <c r="AF40" s="574"/>
      <c r="AG40" s="574"/>
      <c r="AH40" s="574"/>
      <c r="AI40" s="574"/>
      <c r="AJ40" s="574"/>
      <c r="AK40" s="574"/>
      <c r="AL40" s="574"/>
      <c r="AM40" s="574"/>
      <c r="AN40" s="574"/>
      <c r="AO40" s="574"/>
      <c r="AP40" s="574"/>
      <c r="AQ40" s="574"/>
      <c r="AR40" s="574"/>
      <c r="AS40" s="574"/>
      <c r="AT40" s="574"/>
      <c r="AU40" s="574"/>
      <c r="AV40" s="574"/>
      <c r="AW40" s="574"/>
      <c r="AX40" s="574"/>
      <c r="AY40" s="574"/>
      <c r="AZ40" s="574"/>
      <c r="BA40" s="574"/>
      <c r="BB40" s="574"/>
      <c r="BC40" s="574"/>
      <c r="BD40" s="574"/>
      <c r="BE40" s="574"/>
      <c r="BF40" s="574"/>
      <c r="BG40" s="574"/>
      <c r="BH40" s="574"/>
      <c r="BI40" s="574"/>
      <c r="BJ40" s="574"/>
      <c r="BK40" s="574"/>
      <c r="BL40" s="574"/>
      <c r="BM40" s="574"/>
      <c r="BN40" s="574"/>
      <c r="BO40" s="574"/>
      <c r="BP40" s="574"/>
      <c r="BQ40" s="574"/>
      <c r="BR40" s="574"/>
      <c r="BS40" s="574"/>
      <c r="BT40" s="574"/>
      <c r="BU40" s="574"/>
      <c r="BV40" s="574"/>
      <c r="BW40" s="574"/>
      <c r="BX40" s="574"/>
      <c r="BY40" s="574"/>
      <c r="BZ40" s="574"/>
      <c r="CA40" s="574"/>
      <c r="CB40" s="574"/>
      <c r="CC40" s="574"/>
      <c r="CD40" s="574"/>
      <c r="CE40" s="574"/>
      <c r="CF40" s="574"/>
      <c r="CG40" s="574"/>
      <c r="CH40" s="574"/>
      <c r="CI40" s="574"/>
      <c r="CJ40" s="574"/>
      <c r="CK40" s="574"/>
      <c r="CL40" s="574"/>
      <c r="CM40" s="574"/>
      <c r="CN40" s="574"/>
      <c r="CO40" s="574"/>
      <c r="CP40" s="574"/>
      <c r="CQ40" s="574"/>
      <c r="CR40" s="574"/>
      <c r="CS40" s="574"/>
      <c r="CT40" s="574"/>
      <c r="CU40" s="574"/>
      <c r="CV40" s="574"/>
      <c r="CW40" s="574"/>
      <c r="CX40" s="574"/>
      <c r="CY40" s="574"/>
      <c r="CZ40" s="574"/>
      <c r="DA40" s="574"/>
      <c r="DB40" s="574"/>
      <c r="DC40" s="574"/>
      <c r="DD40" s="574"/>
      <c r="DE40" s="574"/>
      <c r="DF40" s="574"/>
      <c r="DG40" s="574"/>
      <c r="DH40" s="574"/>
      <c r="DI40" s="574"/>
      <c r="DJ40" s="574"/>
      <c r="DK40" s="574"/>
      <c r="DL40" s="574"/>
      <c r="DM40" s="574"/>
      <c r="DN40" s="574"/>
      <c r="DO40" s="574"/>
      <c r="DP40" s="574"/>
      <c r="DQ40" s="574"/>
      <c r="DR40" s="574"/>
      <c r="DS40" s="574"/>
      <c r="DT40" s="574"/>
      <c r="DU40" s="574"/>
      <c r="DV40" s="574"/>
      <c r="DW40" s="574"/>
      <c r="DX40" s="574"/>
      <c r="DY40" s="574"/>
      <c r="DZ40" s="574"/>
      <c r="EA40" s="574"/>
      <c r="EB40" s="574"/>
      <c r="EC40" s="574"/>
      <c r="ED40" s="574"/>
      <c r="EE40" s="574"/>
      <c r="EF40" s="574"/>
      <c r="EG40" s="574"/>
      <c r="EH40" s="574"/>
      <c r="EI40" s="574"/>
      <c r="EJ40" s="574"/>
      <c r="EK40" s="574"/>
      <c r="EL40" s="574"/>
      <c r="EM40" s="574"/>
      <c r="EN40" s="574"/>
      <c r="EO40" s="574"/>
      <c r="EP40" s="574"/>
      <c r="EQ40" s="574"/>
      <c r="ER40" s="574"/>
      <c r="ES40" s="574"/>
      <c r="ET40" s="574"/>
      <c r="EU40" s="574"/>
      <c r="EV40" s="574"/>
      <c r="EW40" s="574"/>
      <c r="EX40" s="574"/>
      <c r="EY40" s="574"/>
      <c r="EZ40" s="574"/>
      <c r="FA40" s="574"/>
      <c r="FB40" s="574"/>
      <c r="FC40" s="574"/>
      <c r="FD40" s="574"/>
      <c r="FE40" s="574"/>
      <c r="FF40" s="574"/>
      <c r="FG40" s="574"/>
      <c r="FH40" s="574"/>
      <c r="FI40" s="574"/>
      <c r="FJ40" s="574"/>
      <c r="FK40" s="574"/>
      <c r="FL40" s="574"/>
      <c r="FM40" s="574"/>
      <c r="FN40" s="574"/>
      <c r="FO40" s="574"/>
      <c r="FP40" s="574"/>
      <c r="FQ40" s="574"/>
      <c r="FR40" s="574"/>
      <c r="FS40" s="574"/>
      <c r="FT40" s="574"/>
      <c r="FU40" s="574"/>
      <c r="FV40" s="574"/>
      <c r="FW40" s="574"/>
      <c r="FX40" s="574"/>
      <c r="FY40" s="574"/>
      <c r="FZ40" s="574"/>
      <c r="GA40" s="574"/>
      <c r="GB40" s="574"/>
      <c r="GC40" s="574"/>
      <c r="GD40" s="574"/>
      <c r="GE40" s="574"/>
      <c r="GF40" s="574"/>
      <c r="GG40" s="574"/>
      <c r="GH40" s="574"/>
      <c r="GI40" s="574"/>
      <c r="GJ40" s="574"/>
      <c r="GK40" s="574"/>
      <c r="GL40" s="574"/>
      <c r="GM40" s="574"/>
      <c r="GN40" s="574"/>
      <c r="GO40" s="574"/>
      <c r="GP40" s="574"/>
      <c r="GQ40" s="574"/>
      <c r="GR40" s="574"/>
    </row>
    <row r="41" spans="1:200">
      <c r="A41" s="515" t="s">
        <v>595</v>
      </c>
      <c r="B41" s="684" t="s">
        <v>596</v>
      </c>
      <c r="C41" s="569"/>
      <c r="D41" s="569"/>
      <c r="E41" s="569"/>
      <c r="F41" s="569"/>
      <c r="G41" s="569"/>
      <c r="H41" s="569"/>
      <c r="I41" s="570"/>
    </row>
    <row r="42" spans="1:200" s="575" customFormat="1" ht="15.75" customHeight="1">
      <c r="A42" s="549">
        <v>1</v>
      </c>
      <c r="B42" s="571" t="s">
        <v>597</v>
      </c>
      <c r="C42" s="572"/>
      <c r="D42" s="572"/>
      <c r="E42" s="572"/>
      <c r="F42" s="572"/>
      <c r="G42" s="572"/>
      <c r="H42" s="572"/>
      <c r="I42" s="573"/>
      <c r="J42" s="574"/>
      <c r="K42" s="574"/>
      <c r="L42" s="574"/>
      <c r="M42" s="574"/>
      <c r="N42" s="574"/>
      <c r="O42" s="574"/>
      <c r="P42" s="574"/>
      <c r="Q42" s="574"/>
      <c r="R42" s="574"/>
      <c r="S42" s="574"/>
      <c r="T42" s="574"/>
      <c r="U42" s="574"/>
      <c r="V42" s="574"/>
      <c r="W42" s="574"/>
      <c r="X42" s="574"/>
      <c r="Y42" s="574"/>
      <c r="Z42" s="574"/>
      <c r="AA42" s="574"/>
      <c r="AB42" s="574"/>
      <c r="AC42" s="574"/>
      <c r="AD42" s="574"/>
      <c r="AE42" s="574"/>
      <c r="AF42" s="574"/>
      <c r="AG42" s="574"/>
      <c r="AH42" s="574"/>
      <c r="AI42" s="574"/>
      <c r="AJ42" s="574"/>
      <c r="AK42" s="574"/>
      <c r="AL42" s="574"/>
      <c r="AM42" s="574"/>
      <c r="AN42" s="574"/>
      <c r="AO42" s="574"/>
      <c r="AP42" s="574"/>
      <c r="AQ42" s="574"/>
      <c r="AR42" s="574"/>
      <c r="AS42" s="574"/>
      <c r="AT42" s="574"/>
      <c r="AU42" s="574"/>
      <c r="AV42" s="574"/>
      <c r="AW42" s="574"/>
      <c r="AX42" s="574"/>
      <c r="AY42" s="574"/>
      <c r="AZ42" s="574"/>
      <c r="BA42" s="574"/>
      <c r="BB42" s="574"/>
      <c r="BC42" s="574"/>
      <c r="BD42" s="574"/>
      <c r="BE42" s="574"/>
      <c r="BF42" s="574"/>
      <c r="BG42" s="574"/>
      <c r="BH42" s="574"/>
      <c r="BI42" s="574"/>
      <c r="BJ42" s="574"/>
      <c r="BK42" s="574"/>
      <c r="BL42" s="574"/>
      <c r="BM42" s="574"/>
      <c r="BN42" s="574"/>
      <c r="BO42" s="574"/>
      <c r="BP42" s="574"/>
      <c r="BQ42" s="574"/>
      <c r="BR42" s="574"/>
      <c r="BS42" s="574"/>
      <c r="BT42" s="574"/>
      <c r="BU42" s="574"/>
      <c r="BV42" s="574"/>
      <c r="BW42" s="574"/>
      <c r="BX42" s="574"/>
      <c r="BY42" s="574"/>
      <c r="BZ42" s="574"/>
      <c r="CA42" s="574"/>
      <c r="CB42" s="574"/>
      <c r="CC42" s="574"/>
      <c r="CD42" s="574"/>
      <c r="CE42" s="574"/>
      <c r="CF42" s="574"/>
      <c r="CG42" s="574"/>
      <c r="CH42" s="574"/>
      <c r="CI42" s="574"/>
      <c r="CJ42" s="574"/>
      <c r="CK42" s="574"/>
      <c r="CL42" s="574"/>
      <c r="CM42" s="574"/>
      <c r="CN42" s="574"/>
      <c r="CO42" s="574"/>
      <c r="CP42" s="574"/>
      <c r="CQ42" s="574"/>
      <c r="CR42" s="574"/>
      <c r="CS42" s="574"/>
      <c r="CT42" s="574"/>
      <c r="CU42" s="574"/>
      <c r="CV42" s="574"/>
      <c r="CW42" s="574"/>
      <c r="CX42" s="574"/>
      <c r="CY42" s="574"/>
      <c r="CZ42" s="574"/>
      <c r="DA42" s="574"/>
      <c r="DB42" s="574"/>
      <c r="DC42" s="574"/>
      <c r="DD42" s="574"/>
      <c r="DE42" s="574"/>
      <c r="DF42" s="574"/>
      <c r="DG42" s="574"/>
      <c r="DH42" s="574"/>
      <c r="DI42" s="574"/>
      <c r="DJ42" s="574"/>
      <c r="DK42" s="574"/>
      <c r="DL42" s="574"/>
      <c r="DM42" s="574"/>
      <c r="DN42" s="574"/>
      <c r="DO42" s="574"/>
      <c r="DP42" s="574"/>
      <c r="DQ42" s="574"/>
      <c r="DR42" s="574"/>
      <c r="DS42" s="574"/>
      <c r="DT42" s="574"/>
      <c r="DU42" s="574"/>
      <c r="DV42" s="574"/>
      <c r="DW42" s="574"/>
      <c r="DX42" s="574"/>
      <c r="DY42" s="574"/>
      <c r="DZ42" s="574"/>
      <c r="EA42" s="574"/>
      <c r="EB42" s="574"/>
      <c r="EC42" s="574"/>
      <c r="ED42" s="574"/>
      <c r="EE42" s="574"/>
      <c r="EF42" s="574"/>
      <c r="EG42" s="574"/>
      <c r="EH42" s="574"/>
      <c r="EI42" s="574"/>
      <c r="EJ42" s="574"/>
      <c r="EK42" s="574"/>
      <c r="EL42" s="574"/>
      <c r="EM42" s="574"/>
      <c r="EN42" s="574"/>
      <c r="EO42" s="574"/>
      <c r="EP42" s="574"/>
      <c r="EQ42" s="574"/>
      <c r="ER42" s="574"/>
      <c r="ES42" s="574"/>
      <c r="ET42" s="574"/>
      <c r="EU42" s="574"/>
      <c r="EV42" s="574"/>
      <c r="EW42" s="574"/>
      <c r="EX42" s="574"/>
      <c r="EY42" s="574"/>
      <c r="EZ42" s="574"/>
      <c r="FA42" s="574"/>
      <c r="FB42" s="574"/>
      <c r="FC42" s="574"/>
      <c r="FD42" s="574"/>
      <c r="FE42" s="574"/>
      <c r="FF42" s="574"/>
      <c r="FG42" s="574"/>
      <c r="FH42" s="574"/>
      <c r="FI42" s="574"/>
      <c r="FJ42" s="574"/>
      <c r="FK42" s="574"/>
      <c r="FL42" s="574"/>
      <c r="FM42" s="574"/>
      <c r="FN42" s="574"/>
      <c r="FO42" s="574"/>
      <c r="FP42" s="574"/>
      <c r="FQ42" s="574"/>
      <c r="FR42" s="574"/>
      <c r="FS42" s="574"/>
      <c r="FT42" s="574"/>
      <c r="FU42" s="574"/>
      <c r="FV42" s="574"/>
      <c r="FW42" s="574"/>
      <c r="FX42" s="574"/>
      <c r="FY42" s="574"/>
      <c r="FZ42" s="574"/>
      <c r="GA42" s="574"/>
      <c r="GB42" s="574"/>
      <c r="GC42" s="574"/>
      <c r="GD42" s="574"/>
      <c r="GE42" s="574"/>
      <c r="GF42" s="574"/>
      <c r="GG42" s="574"/>
      <c r="GH42" s="574"/>
      <c r="GI42" s="574"/>
      <c r="GJ42" s="574"/>
      <c r="GK42" s="574"/>
      <c r="GL42" s="574"/>
      <c r="GM42" s="574"/>
      <c r="GN42" s="574"/>
      <c r="GO42" s="574"/>
      <c r="GP42" s="574"/>
      <c r="GQ42" s="574"/>
      <c r="GR42" s="574"/>
    </row>
    <row r="43" spans="1:200" ht="15.75">
      <c r="A43" s="576"/>
      <c r="B43" s="685" t="s">
        <v>599</v>
      </c>
      <c r="C43" s="686"/>
      <c r="D43" s="687" t="s">
        <v>672</v>
      </c>
      <c r="E43" s="688"/>
      <c r="F43" s="688"/>
      <c r="G43" s="688"/>
      <c r="H43" s="688"/>
      <c r="I43" s="689"/>
    </row>
    <row r="44" spans="1:200" ht="15.75">
      <c r="A44" s="576"/>
      <c r="B44" s="685" t="s">
        <v>602</v>
      </c>
      <c r="C44" s="686"/>
      <c r="D44" s="687" t="s">
        <v>673</v>
      </c>
      <c r="E44" s="688"/>
      <c r="F44" s="688"/>
      <c r="G44" s="688"/>
      <c r="H44" s="688"/>
      <c r="I44" s="689"/>
    </row>
    <row r="45" spans="1:200" ht="15.75">
      <c r="A45" s="576"/>
      <c r="B45" s="685" t="s">
        <v>674</v>
      </c>
      <c r="C45" s="686"/>
      <c r="D45" s="687" t="s">
        <v>675</v>
      </c>
      <c r="E45" s="688"/>
      <c r="F45" s="688"/>
      <c r="G45" s="688"/>
      <c r="H45" s="688"/>
      <c r="I45" s="689"/>
    </row>
    <row r="46" spans="1:200" ht="15.75">
      <c r="A46" s="576"/>
      <c r="B46" s="685" t="s">
        <v>609</v>
      </c>
      <c r="C46" s="685"/>
      <c r="D46" s="687" t="s">
        <v>676</v>
      </c>
      <c r="E46" s="688"/>
      <c r="F46" s="688"/>
      <c r="G46" s="688"/>
      <c r="H46" s="688"/>
      <c r="I46" s="689"/>
    </row>
    <row r="47" spans="1:200" ht="15.75">
      <c r="A47" s="576"/>
      <c r="B47" s="690" t="s">
        <v>611</v>
      </c>
      <c r="C47" s="691"/>
      <c r="D47" s="687" t="s">
        <v>677</v>
      </c>
      <c r="E47" s="688"/>
      <c r="F47" s="688"/>
      <c r="G47" s="688"/>
      <c r="H47" s="688"/>
      <c r="I47" s="689"/>
    </row>
    <row r="48" spans="1:200" s="575" customFormat="1" ht="15.75" customHeight="1">
      <c r="A48" s="549">
        <v>2</v>
      </c>
      <c r="B48" s="571" t="s">
        <v>613</v>
      </c>
      <c r="C48" s="572"/>
      <c r="D48" s="572"/>
      <c r="E48" s="572"/>
      <c r="F48" s="572"/>
      <c r="G48" s="572"/>
      <c r="H48" s="572"/>
      <c r="I48" s="573"/>
      <c r="J48" s="574"/>
      <c r="K48" s="574"/>
      <c r="L48" s="574"/>
      <c r="M48" s="574"/>
      <c r="N48" s="574"/>
      <c r="O48" s="574"/>
      <c r="P48" s="574"/>
      <c r="Q48" s="574"/>
      <c r="R48" s="574"/>
      <c r="S48" s="574"/>
      <c r="T48" s="574"/>
      <c r="U48" s="574"/>
      <c r="V48" s="574"/>
      <c r="W48" s="574"/>
      <c r="X48" s="574"/>
      <c r="Y48" s="574"/>
      <c r="Z48" s="574"/>
      <c r="AA48" s="574"/>
      <c r="AB48" s="574"/>
      <c r="AC48" s="574"/>
      <c r="AD48" s="574"/>
      <c r="AE48" s="574"/>
      <c r="AF48" s="574"/>
      <c r="AG48" s="574"/>
      <c r="AH48" s="574"/>
      <c r="AI48" s="574"/>
      <c r="AJ48" s="574"/>
      <c r="AK48" s="574"/>
      <c r="AL48" s="574"/>
      <c r="AM48" s="574"/>
      <c r="AN48" s="574"/>
      <c r="AO48" s="574"/>
      <c r="AP48" s="574"/>
      <c r="AQ48" s="574"/>
      <c r="AR48" s="574"/>
      <c r="AS48" s="574"/>
      <c r="AT48" s="574"/>
      <c r="AU48" s="574"/>
      <c r="AV48" s="574"/>
      <c r="AW48" s="574"/>
      <c r="AX48" s="574"/>
      <c r="AY48" s="574"/>
      <c r="AZ48" s="574"/>
      <c r="BA48" s="574"/>
      <c r="BB48" s="574"/>
      <c r="BC48" s="574"/>
      <c r="BD48" s="574"/>
      <c r="BE48" s="574"/>
      <c r="BF48" s="574"/>
      <c r="BG48" s="574"/>
      <c r="BH48" s="574"/>
      <c r="BI48" s="574"/>
      <c r="BJ48" s="574"/>
      <c r="BK48" s="574"/>
      <c r="BL48" s="574"/>
      <c r="BM48" s="574"/>
      <c r="BN48" s="574"/>
      <c r="BO48" s="574"/>
      <c r="BP48" s="574"/>
      <c r="BQ48" s="574"/>
      <c r="BR48" s="574"/>
      <c r="BS48" s="574"/>
      <c r="BT48" s="574"/>
      <c r="BU48" s="574"/>
      <c r="BV48" s="574"/>
      <c r="BW48" s="574"/>
      <c r="BX48" s="574"/>
      <c r="BY48" s="574"/>
      <c r="BZ48" s="574"/>
      <c r="CA48" s="574"/>
      <c r="CB48" s="574"/>
      <c r="CC48" s="574"/>
      <c r="CD48" s="574"/>
      <c r="CE48" s="574"/>
      <c r="CF48" s="574"/>
      <c r="CG48" s="574"/>
      <c r="CH48" s="574"/>
      <c r="CI48" s="574"/>
      <c r="CJ48" s="574"/>
      <c r="CK48" s="574"/>
      <c r="CL48" s="574"/>
      <c r="CM48" s="574"/>
      <c r="CN48" s="574"/>
      <c r="CO48" s="574"/>
      <c r="CP48" s="574"/>
      <c r="CQ48" s="574"/>
      <c r="CR48" s="574"/>
      <c r="CS48" s="574"/>
      <c r="CT48" s="574"/>
      <c r="CU48" s="574"/>
      <c r="CV48" s="574"/>
      <c r="CW48" s="574"/>
      <c r="CX48" s="574"/>
      <c r="CY48" s="574"/>
      <c r="CZ48" s="574"/>
      <c r="DA48" s="574"/>
      <c r="DB48" s="574"/>
      <c r="DC48" s="574"/>
      <c r="DD48" s="574"/>
      <c r="DE48" s="574"/>
      <c r="DF48" s="574"/>
      <c r="DG48" s="574"/>
      <c r="DH48" s="574"/>
      <c r="DI48" s="574"/>
      <c r="DJ48" s="574"/>
      <c r="DK48" s="574"/>
      <c r="DL48" s="574"/>
      <c r="DM48" s="574"/>
      <c r="DN48" s="574"/>
      <c r="DO48" s="574"/>
      <c r="DP48" s="574"/>
      <c r="DQ48" s="574"/>
      <c r="DR48" s="574"/>
      <c r="DS48" s="574"/>
      <c r="DT48" s="574"/>
      <c r="DU48" s="574"/>
      <c r="DV48" s="574"/>
      <c r="DW48" s="574"/>
      <c r="DX48" s="574"/>
      <c r="DY48" s="574"/>
      <c r="DZ48" s="574"/>
      <c r="EA48" s="574"/>
      <c r="EB48" s="574"/>
      <c r="EC48" s="574"/>
      <c r="ED48" s="574"/>
      <c r="EE48" s="574"/>
      <c r="EF48" s="574"/>
      <c r="EG48" s="574"/>
      <c r="EH48" s="574"/>
      <c r="EI48" s="574"/>
      <c r="EJ48" s="574"/>
      <c r="EK48" s="574"/>
      <c r="EL48" s="574"/>
      <c r="EM48" s="574"/>
      <c r="EN48" s="574"/>
      <c r="EO48" s="574"/>
      <c r="EP48" s="574"/>
      <c r="EQ48" s="574"/>
      <c r="ER48" s="574"/>
      <c r="ES48" s="574"/>
      <c r="ET48" s="574"/>
      <c r="EU48" s="574"/>
      <c r="EV48" s="574"/>
      <c r="EW48" s="574"/>
      <c r="EX48" s="574"/>
      <c r="EY48" s="574"/>
      <c r="EZ48" s="574"/>
      <c r="FA48" s="574"/>
      <c r="FB48" s="574"/>
      <c r="FC48" s="574"/>
      <c r="FD48" s="574"/>
      <c r="FE48" s="574"/>
      <c r="FF48" s="574"/>
      <c r="FG48" s="574"/>
      <c r="FH48" s="574"/>
      <c r="FI48" s="574"/>
      <c r="FJ48" s="574"/>
      <c r="FK48" s="574"/>
      <c r="FL48" s="574"/>
      <c r="FM48" s="574"/>
      <c r="FN48" s="574"/>
      <c r="FO48" s="574"/>
      <c r="FP48" s="574"/>
      <c r="FQ48" s="574"/>
      <c r="FR48" s="574"/>
      <c r="FS48" s="574"/>
      <c r="FT48" s="574"/>
      <c r="FU48" s="574"/>
      <c r="FV48" s="574"/>
      <c r="FW48" s="574"/>
      <c r="FX48" s="574"/>
      <c r="FY48" s="574"/>
      <c r="FZ48" s="574"/>
      <c r="GA48" s="574"/>
      <c r="GB48" s="574"/>
      <c r="GC48" s="574"/>
      <c r="GD48" s="574"/>
      <c r="GE48" s="574"/>
      <c r="GF48" s="574"/>
      <c r="GG48" s="574"/>
      <c r="GH48" s="574"/>
      <c r="GI48" s="574"/>
      <c r="GJ48" s="574"/>
      <c r="GK48" s="574"/>
      <c r="GL48" s="574"/>
      <c r="GM48" s="574"/>
      <c r="GN48" s="574"/>
      <c r="GO48" s="574"/>
      <c r="GP48" s="574"/>
      <c r="GQ48" s="574"/>
      <c r="GR48" s="574"/>
    </row>
    <row r="49" spans="1:9" ht="15.75">
      <c r="A49" s="576"/>
      <c r="B49" s="685" t="s">
        <v>674</v>
      </c>
      <c r="C49" s="686"/>
      <c r="D49" s="687" t="s">
        <v>678</v>
      </c>
      <c r="E49" s="688"/>
      <c r="F49" s="688"/>
      <c r="G49" s="688"/>
      <c r="H49" s="688"/>
      <c r="I49" s="689"/>
    </row>
    <row r="50" spans="1:9" ht="15.75">
      <c r="A50" s="576"/>
      <c r="B50" s="685" t="s">
        <v>609</v>
      </c>
      <c r="C50" s="685"/>
      <c r="D50" s="687" t="s">
        <v>679</v>
      </c>
      <c r="E50" s="688"/>
      <c r="F50" s="688"/>
      <c r="G50" s="688"/>
      <c r="H50" s="688"/>
      <c r="I50" s="689"/>
    </row>
    <row r="51" spans="1:9" ht="15.75">
      <c r="A51" s="576"/>
      <c r="B51" s="685" t="s">
        <v>611</v>
      </c>
      <c r="C51" s="685"/>
      <c r="D51" s="687" t="s">
        <v>680</v>
      </c>
      <c r="E51" s="688"/>
      <c r="F51" s="688"/>
      <c r="G51" s="688"/>
      <c r="H51" s="688"/>
      <c r="I51" s="689"/>
    </row>
    <row r="52" spans="1:9" ht="18" customHeight="1">
      <c r="A52" s="581" t="s">
        <v>620</v>
      </c>
      <c r="B52" s="582" t="s">
        <v>621</v>
      </c>
      <c r="C52" s="582"/>
      <c r="D52" s="582"/>
      <c r="E52" s="582"/>
      <c r="F52" s="582"/>
      <c r="G52" s="582"/>
      <c r="H52" s="582"/>
      <c r="I52" s="583"/>
    </row>
    <row r="53" spans="1:9" s="693" customFormat="1" ht="18" customHeight="1">
      <c r="A53" s="518" t="s">
        <v>545</v>
      </c>
      <c r="B53" s="584" t="s">
        <v>622</v>
      </c>
      <c r="C53" s="692"/>
      <c r="D53" s="953"/>
      <c r="E53" s="953" t="s">
        <v>930</v>
      </c>
      <c r="F53" s="586"/>
      <c r="H53" s="586"/>
      <c r="I53" s="694"/>
    </row>
    <row r="54" spans="1:9" ht="18" customHeight="1">
      <c r="A54" s="518" t="s">
        <v>551</v>
      </c>
      <c r="B54" s="588" t="s">
        <v>624</v>
      </c>
      <c r="C54" s="588"/>
      <c r="D54" s="589"/>
      <c r="E54" s="589" t="s">
        <v>931</v>
      </c>
      <c r="F54" s="589"/>
      <c r="G54" s="589"/>
      <c r="H54" s="589"/>
      <c r="I54" s="590"/>
    </row>
    <row r="55" spans="1:9" ht="18" customHeight="1">
      <c r="A55" s="518" t="s">
        <v>577</v>
      </c>
      <c r="B55" s="591" t="s">
        <v>625</v>
      </c>
      <c r="C55" s="591"/>
      <c r="D55" s="592"/>
      <c r="E55" s="592" t="s">
        <v>932</v>
      </c>
      <c r="F55" s="592"/>
      <c r="G55" s="588"/>
      <c r="H55" s="593"/>
      <c r="I55" s="594"/>
    </row>
    <row r="56" spans="1:9" ht="18" customHeight="1">
      <c r="A56" s="581" t="s">
        <v>626</v>
      </c>
      <c r="B56" s="582" t="s">
        <v>627</v>
      </c>
      <c r="C56" s="582"/>
      <c r="D56" s="582"/>
      <c r="E56" s="582"/>
      <c r="F56" s="582"/>
      <c r="G56" s="582"/>
      <c r="H56" s="582"/>
      <c r="I56" s="583"/>
    </row>
    <row r="57" spans="1:9" ht="18" customHeight="1">
      <c r="A57" s="518" t="s">
        <v>545</v>
      </c>
      <c r="B57" s="591" t="s">
        <v>628</v>
      </c>
      <c r="C57" s="591"/>
      <c r="D57" s="589"/>
      <c r="E57" s="589"/>
      <c r="F57" s="589"/>
      <c r="G57" s="589"/>
      <c r="H57" s="589"/>
      <c r="I57" s="595"/>
    </row>
    <row r="58" spans="1:9" ht="18" customHeight="1">
      <c r="A58" s="532" t="s">
        <v>629</v>
      </c>
      <c r="B58" s="591" t="s">
        <v>630</v>
      </c>
      <c r="C58" s="591"/>
      <c r="D58" s="596" t="s">
        <v>933</v>
      </c>
      <c r="E58" s="597"/>
      <c r="F58" s="597"/>
      <c r="G58" s="597"/>
      <c r="H58" s="597"/>
      <c r="I58" s="595"/>
    </row>
    <row r="59" spans="1:9" ht="18" customHeight="1">
      <c r="A59" s="532" t="s">
        <v>631</v>
      </c>
      <c r="B59" s="591" t="s">
        <v>632</v>
      </c>
      <c r="C59" s="591"/>
      <c r="D59" s="599" t="s">
        <v>116</v>
      </c>
      <c r="E59" s="592"/>
      <c r="F59" s="600"/>
      <c r="G59" s="601"/>
      <c r="H59" s="601"/>
      <c r="I59" s="602"/>
    </row>
    <row r="60" spans="1:9" ht="18" customHeight="1">
      <c r="A60" s="532" t="s">
        <v>633</v>
      </c>
      <c r="B60" s="591" t="s">
        <v>634</v>
      </c>
      <c r="C60" s="591"/>
      <c r="D60" s="592" t="s">
        <v>934</v>
      </c>
      <c r="E60" s="592"/>
      <c r="F60" s="591"/>
      <c r="G60" s="592"/>
      <c r="H60" s="591"/>
      <c r="I60" s="603"/>
    </row>
    <row r="61" spans="1:9" ht="18" customHeight="1">
      <c r="A61" s="532" t="s">
        <v>635</v>
      </c>
      <c r="B61" s="591" t="s">
        <v>636</v>
      </c>
      <c r="C61" s="591" t="s">
        <v>906</v>
      </c>
      <c r="D61" s="599" t="s">
        <v>935</v>
      </c>
      <c r="E61" s="592"/>
      <c r="F61" s="600"/>
      <c r="G61" s="600"/>
      <c r="H61" s="600"/>
      <c r="I61" s="604"/>
    </row>
    <row r="62" spans="1:9" ht="18" customHeight="1">
      <c r="A62" s="518" t="s">
        <v>551</v>
      </c>
      <c r="B62" s="591" t="s">
        <v>637</v>
      </c>
      <c r="C62" s="591"/>
      <c r="D62" s="591"/>
      <c r="E62" s="605" t="s">
        <v>310</v>
      </c>
      <c r="F62" s="605" t="s">
        <v>638</v>
      </c>
      <c r="G62" s="605" t="s">
        <v>639</v>
      </c>
      <c r="H62" s="605" t="s">
        <v>640</v>
      </c>
      <c r="I62" s="605" t="s">
        <v>641</v>
      </c>
    </row>
    <row r="63" spans="1:9" ht="18" customHeight="1">
      <c r="A63" s="607" t="s">
        <v>598</v>
      </c>
      <c r="B63" s="608" t="s">
        <v>642</v>
      </c>
      <c r="C63" s="608"/>
      <c r="D63" s="608"/>
      <c r="E63" s="609"/>
      <c r="F63" s="610"/>
      <c r="G63" s="610"/>
      <c r="H63" s="610"/>
      <c r="I63" s="611"/>
    </row>
    <row r="64" spans="1:9" ht="18" customHeight="1">
      <c r="A64" s="607"/>
      <c r="B64" s="695"/>
      <c r="C64" s="695"/>
      <c r="D64" s="696"/>
      <c r="E64" s="614"/>
      <c r="F64" s="615"/>
      <c r="G64" s="615"/>
      <c r="H64" s="615"/>
      <c r="I64" s="616"/>
    </row>
    <row r="65" spans="1:9" ht="18" customHeight="1">
      <c r="A65" s="607"/>
      <c r="B65" s="695"/>
      <c r="C65" s="695"/>
      <c r="D65" s="696"/>
      <c r="E65" s="614"/>
      <c r="F65" s="615"/>
      <c r="G65" s="615"/>
      <c r="H65" s="615"/>
      <c r="I65" s="616"/>
    </row>
    <row r="66" spans="1:9" ht="18" customHeight="1">
      <c r="A66" s="607"/>
      <c r="B66" s="695"/>
      <c r="C66" s="695"/>
      <c r="D66" s="696"/>
      <c r="E66" s="614"/>
      <c r="F66" s="615"/>
      <c r="G66" s="615"/>
      <c r="H66" s="615"/>
      <c r="I66" s="616"/>
    </row>
    <row r="67" spans="1:9" ht="18" customHeight="1">
      <c r="A67" s="607"/>
      <c r="B67" s="695"/>
      <c r="C67" s="695"/>
      <c r="D67" s="696"/>
      <c r="E67" s="614"/>
      <c r="F67" s="615"/>
      <c r="G67" s="615"/>
      <c r="H67" s="615"/>
      <c r="I67" s="616"/>
    </row>
    <row r="68" spans="1:9" ht="18" customHeight="1">
      <c r="A68" s="607"/>
      <c r="B68" s="695"/>
      <c r="C68" s="695"/>
      <c r="D68" s="696"/>
      <c r="E68" s="614"/>
      <c r="F68" s="615"/>
      <c r="G68" s="615"/>
      <c r="H68" s="615"/>
      <c r="I68" s="616"/>
    </row>
    <row r="69" spans="1:9" ht="18" customHeight="1">
      <c r="A69" s="607"/>
      <c r="B69" s="695"/>
      <c r="C69" s="695"/>
      <c r="D69" s="696"/>
      <c r="E69" s="614"/>
      <c r="F69" s="615"/>
      <c r="G69" s="615"/>
      <c r="H69" s="615"/>
      <c r="I69" s="616"/>
    </row>
    <row r="70" spans="1:9" ht="18" customHeight="1">
      <c r="A70" s="607"/>
      <c r="B70" s="695"/>
      <c r="C70" s="695"/>
      <c r="D70" s="696"/>
      <c r="E70" s="614"/>
      <c r="F70" s="615"/>
      <c r="G70" s="615"/>
      <c r="H70" s="615"/>
      <c r="I70" s="616"/>
    </row>
    <row r="71" spans="1:9" ht="18" customHeight="1">
      <c r="A71" s="607"/>
      <c r="B71" s="695"/>
      <c r="C71" s="695"/>
      <c r="D71" s="696"/>
      <c r="E71" s="614"/>
      <c r="F71" s="615"/>
      <c r="G71" s="615"/>
      <c r="H71" s="615"/>
      <c r="I71" s="616"/>
    </row>
    <row r="72" spans="1:9" ht="18" customHeight="1">
      <c r="A72" s="607"/>
      <c r="B72" s="695"/>
      <c r="C72" s="695"/>
      <c r="D72" s="696"/>
      <c r="E72" s="614"/>
      <c r="F72" s="615"/>
      <c r="G72" s="615"/>
      <c r="H72" s="615"/>
      <c r="I72" s="616"/>
    </row>
    <row r="73" spans="1:9" ht="18" customHeight="1">
      <c r="A73" s="607"/>
      <c r="B73" s="695"/>
      <c r="C73" s="695"/>
      <c r="D73" s="696"/>
      <c r="E73" s="614"/>
      <c r="F73" s="615"/>
      <c r="G73" s="615"/>
      <c r="H73" s="615"/>
      <c r="I73" s="616"/>
    </row>
    <row r="74" spans="1:9" ht="18" customHeight="1">
      <c r="A74" s="607"/>
      <c r="B74" s="695"/>
      <c r="C74" s="695"/>
      <c r="D74" s="696"/>
      <c r="E74" s="614"/>
      <c r="F74" s="615"/>
      <c r="G74" s="615"/>
      <c r="H74" s="615"/>
      <c r="I74" s="616"/>
    </row>
    <row r="75" spans="1:9" ht="18" customHeight="1">
      <c r="A75" s="607" t="s">
        <v>601</v>
      </c>
      <c r="B75" s="608" t="s">
        <v>643</v>
      </c>
      <c r="C75" s="608"/>
      <c r="D75" s="608"/>
      <c r="E75" s="609"/>
      <c r="F75" s="610"/>
      <c r="G75" s="610"/>
      <c r="H75" s="610"/>
      <c r="I75" s="611"/>
    </row>
    <row r="76" spans="1:9" ht="18" customHeight="1">
      <c r="A76" s="607"/>
      <c r="B76" s="695"/>
      <c r="C76" s="695"/>
      <c r="D76" s="696"/>
      <c r="E76" s="614"/>
      <c r="F76" s="615"/>
      <c r="G76" s="615"/>
      <c r="H76" s="615"/>
      <c r="I76" s="616"/>
    </row>
    <row r="77" spans="1:9" ht="18" customHeight="1">
      <c r="A77" s="607"/>
      <c r="B77" s="695"/>
      <c r="C77" s="695"/>
      <c r="D77" s="696"/>
      <c r="E77" s="614"/>
      <c r="F77" s="615"/>
      <c r="G77" s="615"/>
      <c r="H77" s="615"/>
      <c r="I77" s="616"/>
    </row>
    <row r="78" spans="1:9" ht="18" customHeight="1">
      <c r="A78" s="607"/>
      <c r="B78" s="695"/>
      <c r="C78" s="695"/>
      <c r="D78" s="696"/>
      <c r="E78" s="614"/>
      <c r="F78" s="615"/>
      <c r="G78" s="615"/>
      <c r="H78" s="615"/>
      <c r="I78" s="616"/>
    </row>
    <row r="79" spans="1:9" ht="18" customHeight="1">
      <c r="A79" s="607"/>
      <c r="B79" s="695"/>
      <c r="C79" s="695"/>
      <c r="D79" s="696"/>
      <c r="E79" s="614"/>
      <c r="F79" s="615"/>
      <c r="G79" s="615"/>
      <c r="H79" s="615"/>
      <c r="I79" s="616"/>
    </row>
    <row r="80" spans="1:9" ht="18" customHeight="1">
      <c r="A80" s="607"/>
      <c r="B80" s="695"/>
      <c r="C80" s="695"/>
      <c r="D80" s="696"/>
      <c r="E80" s="614"/>
      <c r="F80" s="615"/>
      <c r="G80" s="615"/>
      <c r="H80" s="615"/>
      <c r="I80" s="616"/>
    </row>
    <row r="81" spans="1:9" ht="18" customHeight="1">
      <c r="A81" s="607"/>
      <c r="B81" s="695"/>
      <c r="C81" s="695"/>
      <c r="D81" s="696"/>
      <c r="E81" s="614"/>
      <c r="F81" s="615"/>
      <c r="G81" s="615"/>
      <c r="H81" s="615"/>
      <c r="I81" s="616"/>
    </row>
    <row r="82" spans="1:9" ht="18" customHeight="1">
      <c r="A82" s="607"/>
      <c r="B82" s="695"/>
      <c r="C82" s="695"/>
      <c r="D82" s="696"/>
      <c r="E82" s="614"/>
      <c r="F82" s="615"/>
      <c r="G82" s="615"/>
      <c r="H82" s="615"/>
      <c r="I82" s="616"/>
    </row>
    <row r="83" spans="1:9" ht="18" customHeight="1">
      <c r="A83" s="607"/>
      <c r="B83" s="695"/>
      <c r="C83" s="695"/>
      <c r="D83" s="696"/>
      <c r="E83" s="614"/>
      <c r="F83" s="615"/>
      <c r="G83" s="615"/>
      <c r="H83" s="615"/>
      <c r="I83" s="616"/>
    </row>
    <row r="84" spans="1:9" ht="18" customHeight="1">
      <c r="A84" s="607"/>
      <c r="B84" s="695"/>
      <c r="C84" s="695"/>
      <c r="D84" s="696"/>
      <c r="E84" s="614"/>
      <c r="F84" s="615"/>
      <c r="G84" s="615"/>
      <c r="H84" s="615"/>
      <c r="I84" s="616"/>
    </row>
    <row r="85" spans="1:9" ht="18" customHeight="1">
      <c r="A85" s="607"/>
      <c r="B85" s="695"/>
      <c r="C85" s="695"/>
      <c r="D85" s="696"/>
      <c r="E85" s="614"/>
      <c r="F85" s="615"/>
      <c r="G85" s="615"/>
      <c r="H85" s="615"/>
      <c r="I85" s="616"/>
    </row>
    <row r="86" spans="1:9" ht="18" customHeight="1">
      <c r="A86" s="607"/>
      <c r="B86" s="695"/>
      <c r="C86" s="695"/>
      <c r="D86" s="696"/>
      <c r="E86" s="614"/>
      <c r="F86" s="615"/>
      <c r="G86" s="615"/>
      <c r="H86" s="615"/>
      <c r="I86" s="616"/>
    </row>
    <row r="87" spans="1:9" ht="18" customHeight="1">
      <c r="A87" s="607"/>
      <c r="B87" s="695"/>
      <c r="C87" s="695"/>
      <c r="D87" s="696"/>
      <c r="E87" s="614"/>
      <c r="F87" s="615"/>
      <c r="G87" s="615"/>
      <c r="H87" s="615"/>
      <c r="I87" s="616"/>
    </row>
    <row r="88" spans="1:9" ht="18" customHeight="1">
      <c r="A88" s="607"/>
      <c r="B88" s="695"/>
      <c r="C88" s="695"/>
      <c r="D88" s="696"/>
      <c r="E88" s="614"/>
      <c r="F88" s="615"/>
      <c r="G88" s="615"/>
      <c r="H88" s="615"/>
      <c r="I88" s="616"/>
    </row>
    <row r="89" spans="1:9" ht="18" customHeight="1">
      <c r="A89" s="607"/>
      <c r="B89" s="695"/>
      <c r="C89" s="695"/>
      <c r="D89" s="696"/>
      <c r="E89" s="614"/>
      <c r="F89" s="615"/>
      <c r="G89" s="615"/>
      <c r="H89" s="615"/>
      <c r="I89" s="616"/>
    </row>
    <row r="90" spans="1:9" ht="18" customHeight="1">
      <c r="A90" s="607"/>
      <c r="B90" s="695"/>
      <c r="C90" s="695"/>
      <c r="D90" s="696"/>
      <c r="E90" s="614"/>
      <c r="F90" s="615"/>
      <c r="G90" s="615"/>
      <c r="H90" s="615"/>
      <c r="I90" s="616"/>
    </row>
    <row r="91" spans="1:9" ht="18" customHeight="1">
      <c r="A91" s="607"/>
      <c r="B91" s="695"/>
      <c r="C91" s="695"/>
      <c r="D91" s="696"/>
      <c r="E91" s="614"/>
      <c r="F91" s="615"/>
      <c r="G91" s="615"/>
      <c r="H91" s="615"/>
      <c r="I91" s="616"/>
    </row>
    <row r="92" spans="1:9" ht="18" customHeight="1">
      <c r="A92" s="607"/>
      <c r="B92" s="695"/>
      <c r="C92" s="695"/>
      <c r="D92" s="696"/>
      <c r="E92" s="614"/>
      <c r="F92" s="615"/>
      <c r="G92" s="615"/>
      <c r="H92" s="615"/>
      <c r="I92" s="616"/>
    </row>
    <row r="93" spans="1:9" ht="18" customHeight="1">
      <c r="A93" s="607"/>
      <c r="B93" s="695"/>
      <c r="C93" s="695"/>
      <c r="D93" s="696"/>
      <c r="E93" s="614"/>
      <c r="F93" s="615"/>
      <c r="G93" s="615"/>
      <c r="H93" s="615"/>
      <c r="I93" s="616"/>
    </row>
    <row r="94" spans="1:9" ht="18" customHeight="1">
      <c r="A94" s="607"/>
      <c r="B94" s="695"/>
      <c r="C94" s="695"/>
      <c r="D94" s="696"/>
      <c r="E94" s="614"/>
      <c r="F94" s="615"/>
      <c r="G94" s="615"/>
      <c r="H94" s="615"/>
      <c r="I94" s="616"/>
    </row>
    <row r="95" spans="1:9" ht="18" customHeight="1">
      <c r="A95" s="607"/>
      <c r="B95" s="695"/>
      <c r="C95" s="695"/>
      <c r="D95" s="696"/>
      <c r="E95" s="614"/>
      <c r="F95" s="615"/>
      <c r="G95" s="615"/>
      <c r="H95" s="615"/>
      <c r="I95" s="616"/>
    </row>
    <row r="96" spans="1:9" ht="18" customHeight="1">
      <c r="A96" s="607" t="s">
        <v>605</v>
      </c>
      <c r="B96" s="608" t="s">
        <v>644</v>
      </c>
      <c r="C96" s="608"/>
      <c r="D96" s="608"/>
      <c r="E96" s="609"/>
      <c r="F96" s="608"/>
      <c r="G96" s="608"/>
      <c r="H96" s="608"/>
      <c r="I96" s="608"/>
    </row>
    <row r="97" spans="1:9" ht="18" customHeight="1">
      <c r="A97" s="607"/>
      <c r="B97" s="695"/>
      <c r="C97" s="695"/>
      <c r="D97" s="696"/>
      <c r="E97" s="614"/>
      <c r="F97" s="615"/>
      <c r="G97" s="615"/>
      <c r="H97" s="615"/>
      <c r="I97" s="616"/>
    </row>
    <row r="98" spans="1:9" ht="18" customHeight="1">
      <c r="A98" s="607"/>
      <c r="B98" s="695"/>
      <c r="C98" s="695"/>
      <c r="D98" s="696"/>
      <c r="E98" s="614"/>
      <c r="F98" s="615"/>
      <c r="G98" s="615"/>
      <c r="H98" s="615"/>
      <c r="I98" s="616"/>
    </row>
    <row r="99" spans="1:9" ht="18" customHeight="1">
      <c r="A99" s="607"/>
      <c r="B99" s="695"/>
      <c r="C99" s="695"/>
      <c r="D99" s="696"/>
      <c r="E99" s="614"/>
      <c r="F99" s="615"/>
      <c r="G99" s="615"/>
      <c r="H99" s="615"/>
      <c r="I99" s="616"/>
    </row>
    <row r="100" spans="1:9" ht="18" customHeight="1">
      <c r="A100" s="607"/>
      <c r="B100" s="695"/>
      <c r="C100" s="695"/>
      <c r="D100" s="696"/>
      <c r="E100" s="614"/>
      <c r="F100" s="615"/>
      <c r="G100" s="615"/>
      <c r="H100" s="615"/>
      <c r="I100" s="616"/>
    </row>
    <row r="101" spans="1:9" ht="18" customHeight="1">
      <c r="A101" s="607"/>
      <c r="B101" s="695"/>
      <c r="C101" s="695"/>
      <c r="D101" s="696"/>
      <c r="E101" s="614"/>
      <c r="F101" s="615"/>
      <c r="G101" s="615"/>
      <c r="H101" s="615"/>
      <c r="I101" s="616"/>
    </row>
    <row r="102" spans="1:9" ht="18" customHeight="1">
      <c r="A102" s="607"/>
      <c r="B102" s="695"/>
      <c r="C102" s="695"/>
      <c r="D102" s="696"/>
      <c r="E102" s="614"/>
      <c r="F102" s="615"/>
      <c r="G102" s="615"/>
      <c r="H102" s="615"/>
      <c r="I102" s="616"/>
    </row>
    <row r="103" spans="1:9" ht="18" customHeight="1">
      <c r="A103" s="607"/>
      <c r="B103" s="695"/>
      <c r="C103" s="695"/>
      <c r="D103" s="696"/>
      <c r="E103" s="614"/>
      <c r="F103" s="615"/>
      <c r="G103" s="615"/>
      <c r="H103" s="615"/>
      <c r="I103" s="616"/>
    </row>
    <row r="104" spans="1:9" ht="18" customHeight="1">
      <c r="A104" s="607"/>
      <c r="B104" s="695"/>
      <c r="C104" s="695"/>
      <c r="D104" s="696"/>
      <c r="E104" s="614"/>
      <c r="F104" s="615"/>
      <c r="G104" s="615"/>
      <c r="H104" s="615"/>
      <c r="I104" s="616"/>
    </row>
    <row r="105" spans="1:9" ht="18" customHeight="1">
      <c r="A105" s="607"/>
      <c r="B105" s="695"/>
      <c r="C105" s="695"/>
      <c r="D105" s="696"/>
      <c r="E105" s="614"/>
      <c r="F105" s="615"/>
      <c r="G105" s="615"/>
      <c r="H105" s="615"/>
      <c r="I105" s="616"/>
    </row>
    <row r="106" spans="1:9" ht="18" customHeight="1">
      <c r="A106" s="607"/>
      <c r="B106" s="695"/>
      <c r="C106" s="695"/>
      <c r="D106" s="696"/>
      <c r="E106" s="614"/>
      <c r="F106" s="615"/>
      <c r="G106" s="615"/>
      <c r="H106" s="615"/>
      <c r="I106" s="616"/>
    </row>
    <row r="107" spans="1:9" ht="18" customHeight="1">
      <c r="A107" s="607"/>
      <c r="B107" s="695"/>
      <c r="C107" s="695"/>
      <c r="D107" s="696"/>
      <c r="E107" s="614"/>
      <c r="F107" s="615"/>
      <c r="G107" s="615"/>
      <c r="H107" s="615"/>
      <c r="I107" s="616"/>
    </row>
    <row r="108" spans="1:9" ht="18" customHeight="1">
      <c r="A108" s="607"/>
      <c r="B108" s="695"/>
      <c r="C108" s="695"/>
      <c r="D108" s="696"/>
      <c r="E108" s="614"/>
      <c r="F108" s="615"/>
      <c r="G108" s="615"/>
      <c r="H108" s="615"/>
      <c r="I108" s="616"/>
    </row>
    <row r="109" spans="1:9" ht="18" customHeight="1">
      <c r="A109" s="607"/>
      <c r="B109" s="695"/>
      <c r="C109" s="695"/>
      <c r="D109" s="696"/>
      <c r="E109" s="614"/>
      <c r="F109" s="615"/>
      <c r="G109" s="615"/>
      <c r="H109" s="615"/>
      <c r="I109" s="616"/>
    </row>
    <row r="110" spans="1:9" ht="18" customHeight="1">
      <c r="A110" s="607" t="s">
        <v>608</v>
      </c>
      <c r="B110" s="617" t="s">
        <v>645</v>
      </c>
      <c r="C110" s="617"/>
      <c r="D110" s="608"/>
      <c r="E110" s="609"/>
      <c r="F110" s="608"/>
      <c r="G110" s="608"/>
      <c r="H110" s="608"/>
      <c r="I110" s="608"/>
    </row>
    <row r="111" spans="1:9" ht="18" customHeight="1">
      <c r="A111" s="518" t="s">
        <v>577</v>
      </c>
      <c r="B111" s="591" t="s">
        <v>646</v>
      </c>
      <c r="C111" s="591"/>
      <c r="D111" s="618"/>
      <c r="E111" s="605" t="s">
        <v>310</v>
      </c>
      <c r="F111" s="605" t="s">
        <v>638</v>
      </c>
      <c r="G111" s="605" t="s">
        <v>639</v>
      </c>
      <c r="H111" s="605" t="s">
        <v>640</v>
      </c>
      <c r="I111" s="605" t="s">
        <v>641</v>
      </c>
    </row>
    <row r="112" spans="1:9" ht="18" customHeight="1">
      <c r="A112" s="576"/>
      <c r="B112" s="592"/>
      <c r="C112" s="592"/>
      <c r="D112" s="592"/>
      <c r="E112" s="622"/>
      <c r="F112" s="623"/>
      <c r="G112" s="623"/>
      <c r="H112" s="623"/>
      <c r="I112" s="624"/>
    </row>
    <row r="113" spans="1:9" ht="18" customHeight="1">
      <c r="A113" s="576"/>
      <c r="B113" s="592"/>
      <c r="C113" s="592"/>
      <c r="D113" s="592"/>
      <c r="E113" s="622"/>
      <c r="F113" s="623"/>
      <c r="G113" s="623"/>
      <c r="H113" s="623"/>
      <c r="I113" s="624"/>
    </row>
    <row r="114" spans="1:9" ht="18" customHeight="1">
      <c r="A114" s="576"/>
      <c r="B114" s="592"/>
      <c r="C114" s="592"/>
      <c r="D114" s="592"/>
      <c r="E114" s="622"/>
      <c r="F114" s="623"/>
      <c r="G114" s="623"/>
      <c r="H114" s="623"/>
      <c r="I114" s="624"/>
    </row>
    <row r="115" spans="1:9" ht="21" customHeight="1">
      <c r="A115" s="625"/>
      <c r="B115" s="626"/>
      <c r="C115" s="626"/>
      <c r="D115" s="627"/>
      <c r="E115" s="627"/>
      <c r="F115" s="627"/>
      <c r="G115" s="627"/>
      <c r="H115" s="627"/>
      <c r="I115" s="627"/>
    </row>
    <row r="116" spans="1:9">
      <c r="A116" s="628" t="s">
        <v>662</v>
      </c>
      <c r="B116" s="628"/>
      <c r="C116" s="628"/>
      <c r="D116" s="628"/>
      <c r="E116" s="629"/>
      <c r="F116" s="630" t="s">
        <v>662</v>
      </c>
      <c r="G116" s="630"/>
      <c r="H116" s="630"/>
      <c r="I116" s="630"/>
    </row>
    <row r="117" spans="1:9" ht="22.5" customHeight="1">
      <c r="A117" s="631" t="s">
        <v>663</v>
      </c>
      <c r="B117" s="631"/>
      <c r="C117" s="632"/>
      <c r="D117" s="633" t="s">
        <v>664</v>
      </c>
      <c r="E117" s="634" t="s">
        <v>665</v>
      </c>
      <c r="F117" s="634"/>
      <c r="G117" s="635"/>
      <c r="H117" s="635"/>
      <c r="I117" s="636" t="s">
        <v>666</v>
      </c>
    </row>
  </sheetData>
  <mergeCells count="96">
    <mergeCell ref="E117:F117"/>
    <mergeCell ref="B106:D106"/>
    <mergeCell ref="B107:D107"/>
    <mergeCell ref="B108:D108"/>
    <mergeCell ref="B109:D109"/>
    <mergeCell ref="A116:D116"/>
    <mergeCell ref="A117:B117"/>
    <mergeCell ref="B100:D100"/>
    <mergeCell ref="B101:D101"/>
    <mergeCell ref="B102:D102"/>
    <mergeCell ref="B103:D103"/>
    <mergeCell ref="B104:D104"/>
    <mergeCell ref="B105:D105"/>
    <mergeCell ref="B93:D93"/>
    <mergeCell ref="B94:D94"/>
    <mergeCell ref="B95:D95"/>
    <mergeCell ref="B97:D97"/>
    <mergeCell ref="B98:D98"/>
    <mergeCell ref="B99:D99"/>
    <mergeCell ref="B87:D87"/>
    <mergeCell ref="B88:D88"/>
    <mergeCell ref="B89:D89"/>
    <mergeCell ref="B90:D90"/>
    <mergeCell ref="B91:D91"/>
    <mergeCell ref="B92:D92"/>
    <mergeCell ref="B81:D81"/>
    <mergeCell ref="B82:D82"/>
    <mergeCell ref="B83:D83"/>
    <mergeCell ref="B84:D84"/>
    <mergeCell ref="B85:D85"/>
    <mergeCell ref="B86:D86"/>
    <mergeCell ref="B74:D74"/>
    <mergeCell ref="B76:D76"/>
    <mergeCell ref="B77:D77"/>
    <mergeCell ref="B78:D78"/>
    <mergeCell ref="B79:D79"/>
    <mergeCell ref="B80:D80"/>
    <mergeCell ref="B68:D68"/>
    <mergeCell ref="B69:D69"/>
    <mergeCell ref="B70:D70"/>
    <mergeCell ref="B71:D71"/>
    <mergeCell ref="B72:D72"/>
    <mergeCell ref="B73:D73"/>
    <mergeCell ref="B52:I52"/>
    <mergeCell ref="B56:I56"/>
    <mergeCell ref="B64:D64"/>
    <mergeCell ref="B65:D65"/>
    <mergeCell ref="B66:D66"/>
    <mergeCell ref="B67:D67"/>
    <mergeCell ref="B39:F39"/>
    <mergeCell ref="B40:F40"/>
    <mergeCell ref="B41:I41"/>
    <mergeCell ref="B42:I42"/>
    <mergeCell ref="B47:C47"/>
    <mergeCell ref="B48:I48"/>
    <mergeCell ref="B34:F34"/>
    <mergeCell ref="B35:F35"/>
    <mergeCell ref="G35:I38"/>
    <mergeCell ref="B36:F36"/>
    <mergeCell ref="B37:F37"/>
    <mergeCell ref="B38:F38"/>
    <mergeCell ref="G28:I31"/>
    <mergeCell ref="B29:F29"/>
    <mergeCell ref="B30:F30"/>
    <mergeCell ref="B31:F31"/>
    <mergeCell ref="B32:F32"/>
    <mergeCell ref="B33:F33"/>
    <mergeCell ref="G33:I33"/>
    <mergeCell ref="B23:F23"/>
    <mergeCell ref="B24:F24"/>
    <mergeCell ref="B25:F25"/>
    <mergeCell ref="B26:F26"/>
    <mergeCell ref="B27:F27"/>
    <mergeCell ref="B28:F28"/>
    <mergeCell ref="B15:I15"/>
    <mergeCell ref="B16:I16"/>
    <mergeCell ref="B17:F17"/>
    <mergeCell ref="G17:I17"/>
    <mergeCell ref="B18:F18"/>
    <mergeCell ref="B19:F19"/>
    <mergeCell ref="G19:I26"/>
    <mergeCell ref="B20:F20"/>
    <mergeCell ref="B21:F21"/>
    <mergeCell ref="B22:F22"/>
    <mergeCell ref="A5:B5"/>
    <mergeCell ref="C5:E5"/>
    <mergeCell ref="B7:I7"/>
    <mergeCell ref="B8:I8"/>
    <mergeCell ref="B11:I11"/>
    <mergeCell ref="B14:I14"/>
    <mergeCell ref="A1:B4"/>
    <mergeCell ref="C1:E4"/>
    <mergeCell ref="F1:I1"/>
    <mergeCell ref="F2:I2"/>
    <mergeCell ref="F3:I3"/>
    <mergeCell ref="F4:I4"/>
  </mergeCell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217"/>
  <sheetViews>
    <sheetView zoomScaleNormal="100" workbookViewId="0">
      <selection activeCell="T12" sqref="T12"/>
    </sheetView>
  </sheetViews>
  <sheetFormatPr defaultRowHeight="15"/>
  <cols>
    <col min="1" max="1" width="4.125" style="697" customWidth="1"/>
    <col min="2" max="2" width="5.625" style="697" customWidth="1"/>
    <col min="3" max="3" width="7.25" style="697" customWidth="1"/>
    <col min="4" max="4" width="30" style="697" customWidth="1"/>
    <col min="5" max="5" width="6.125" style="697" customWidth="1"/>
    <col min="6" max="6" width="6.875" style="697" customWidth="1"/>
    <col min="7" max="7" width="41.25" style="729" customWidth="1"/>
    <col min="8" max="8" width="7.125" style="697" customWidth="1"/>
    <col min="9" max="9" width="9.125" style="697" customWidth="1"/>
    <col min="10" max="10" width="10.25" style="704" customWidth="1"/>
    <col min="11" max="11" width="9.25" style="704" customWidth="1"/>
    <col min="12" max="12" width="15.375" style="697" customWidth="1"/>
    <col min="13" max="13" width="8.25" style="697" customWidth="1"/>
    <col min="14" max="25" width="10.25" style="697" customWidth="1"/>
    <col min="26" max="16384" width="9" style="697"/>
  </cols>
  <sheetData>
    <row r="1" spans="1:25">
      <c r="A1" s="717"/>
      <c r="B1" s="718"/>
      <c r="C1" s="718"/>
      <c r="D1" s="719"/>
      <c r="E1" s="720" t="s">
        <v>681</v>
      </c>
      <c r="F1" s="706"/>
      <c r="G1" s="706"/>
      <c r="H1" s="706"/>
      <c r="I1" s="706"/>
      <c r="J1" s="706"/>
      <c r="K1" s="706"/>
      <c r="L1" s="706"/>
      <c r="M1" s="706"/>
      <c r="N1" s="706"/>
      <c r="O1" s="706"/>
      <c r="P1" s="706"/>
      <c r="Q1" s="706"/>
      <c r="R1" s="706"/>
      <c r="S1" s="721"/>
      <c r="T1" s="722" t="s">
        <v>682</v>
      </c>
      <c r="U1" s="723"/>
      <c r="V1" s="723"/>
      <c r="W1" s="723"/>
      <c r="X1" s="723"/>
      <c r="Y1" s="724"/>
    </row>
    <row r="2" spans="1:25">
      <c r="A2" s="725"/>
      <c r="B2" s="726"/>
      <c r="C2" s="726"/>
      <c r="D2" s="727"/>
      <c r="E2" s="707"/>
      <c r="F2" s="708"/>
      <c r="G2" s="708"/>
      <c r="H2" s="708"/>
      <c r="I2" s="708"/>
      <c r="J2" s="708"/>
      <c r="K2" s="708"/>
      <c r="L2" s="708"/>
      <c r="M2" s="708"/>
      <c r="N2" s="708"/>
      <c r="O2" s="708"/>
      <c r="P2" s="708"/>
      <c r="Q2" s="708"/>
      <c r="R2" s="708"/>
      <c r="S2" s="728"/>
      <c r="T2" s="722" t="s">
        <v>683</v>
      </c>
      <c r="U2" s="723"/>
      <c r="V2" s="723"/>
      <c r="W2" s="723"/>
      <c r="X2" s="723"/>
      <c r="Y2" s="724"/>
    </row>
    <row r="3" spans="1:25">
      <c r="C3" s="697" t="s">
        <v>99</v>
      </c>
      <c r="D3" s="697" t="s">
        <v>731</v>
      </c>
      <c r="H3" s="704"/>
    </row>
    <row r="4" spans="1:25" ht="15" customHeight="1">
      <c r="A4" s="730" t="s">
        <v>0</v>
      </c>
      <c r="B4" s="731" t="s">
        <v>1</v>
      </c>
      <c r="C4" s="732"/>
      <c r="D4" s="731" t="s">
        <v>353</v>
      </c>
      <c r="E4" s="730" t="s">
        <v>685</v>
      </c>
      <c r="F4" s="732"/>
      <c r="G4" s="733" t="s">
        <v>686</v>
      </c>
      <c r="H4" s="731" t="s">
        <v>687</v>
      </c>
      <c r="I4" s="732"/>
      <c r="J4" s="731" t="s">
        <v>688</v>
      </c>
      <c r="K4" s="731" t="s">
        <v>689</v>
      </c>
      <c r="L4" s="731" t="s">
        <v>690</v>
      </c>
      <c r="M4" s="734" t="s">
        <v>732</v>
      </c>
      <c r="N4" s="735" t="s">
        <v>691</v>
      </c>
      <c r="O4" s="723"/>
      <c r="P4" s="723"/>
      <c r="Q4" s="723"/>
      <c r="R4" s="723"/>
      <c r="S4" s="723"/>
      <c r="T4" s="723"/>
      <c r="U4" s="723"/>
      <c r="V4" s="723"/>
      <c r="W4" s="723"/>
      <c r="X4" s="723"/>
      <c r="Y4" s="724"/>
    </row>
    <row r="5" spans="1:25" ht="28.5">
      <c r="A5" s="732"/>
      <c r="B5" s="734" t="s">
        <v>469</v>
      </c>
      <c r="C5" s="734" t="s">
        <v>692</v>
      </c>
      <c r="D5" s="731"/>
      <c r="E5" s="736" t="s">
        <v>469</v>
      </c>
      <c r="F5" s="734" t="s">
        <v>692</v>
      </c>
      <c r="G5" s="732"/>
      <c r="H5" s="734" t="s">
        <v>693</v>
      </c>
      <c r="I5" s="734" t="s">
        <v>694</v>
      </c>
      <c r="J5" s="737"/>
      <c r="K5" s="737"/>
      <c r="L5" s="732"/>
      <c r="M5" s="734" t="s">
        <v>733</v>
      </c>
      <c r="N5" s="738">
        <v>1</v>
      </c>
      <c r="O5" s="739">
        <v>2</v>
      </c>
      <c r="P5" s="739">
        <v>3</v>
      </c>
      <c r="Q5" s="739">
        <v>4</v>
      </c>
      <c r="R5" s="739">
        <v>5</v>
      </c>
      <c r="S5" s="739">
        <v>6</v>
      </c>
      <c r="T5" s="739">
        <v>7</v>
      </c>
      <c r="U5" s="739">
        <v>8</v>
      </c>
      <c r="V5" s="739">
        <v>9</v>
      </c>
      <c r="W5" s="739">
        <v>10</v>
      </c>
      <c r="X5" s="739">
        <v>11</v>
      </c>
      <c r="Y5" s="739">
        <v>12</v>
      </c>
    </row>
    <row r="6" spans="1:25" s="751" customFormat="1">
      <c r="A6" s="740">
        <v>1</v>
      </c>
      <c r="B6" s="741" t="s">
        <v>734</v>
      </c>
      <c r="C6" s="742" t="s">
        <v>735</v>
      </c>
      <c r="D6" s="743" t="s">
        <v>736</v>
      </c>
      <c r="E6" s="744">
        <f>F6+F7</f>
        <v>0.35</v>
      </c>
      <c r="F6" s="745">
        <v>0.2</v>
      </c>
      <c r="G6" s="746" t="s">
        <v>737</v>
      </c>
      <c r="H6" s="747">
        <v>190</v>
      </c>
      <c r="I6" s="748">
        <v>190.00000000000003</v>
      </c>
      <c r="J6" s="748" t="s">
        <v>738</v>
      </c>
      <c r="K6" s="748" t="s">
        <v>83</v>
      </c>
      <c r="L6" s="748" t="s">
        <v>739</v>
      </c>
      <c r="M6" s="749"/>
      <c r="N6" s="750"/>
      <c r="O6" s="750"/>
      <c r="P6" s="750"/>
      <c r="Q6" s="750"/>
      <c r="R6" s="750"/>
      <c r="S6" s="750"/>
      <c r="T6" s="750"/>
      <c r="U6" s="750"/>
      <c r="V6" s="750"/>
      <c r="W6" s="750"/>
      <c r="X6" s="750"/>
      <c r="Y6" s="750"/>
    </row>
    <row r="7" spans="1:25" s="751" customFormat="1">
      <c r="A7" s="740">
        <v>2</v>
      </c>
      <c r="B7" s="741"/>
      <c r="C7" s="742" t="s">
        <v>740</v>
      </c>
      <c r="D7" s="752"/>
      <c r="E7" s="753"/>
      <c r="F7" s="745">
        <v>0.15</v>
      </c>
      <c r="G7" s="746" t="s">
        <v>741</v>
      </c>
      <c r="H7" s="747"/>
      <c r="I7" s="748">
        <v>3800.0000000000005</v>
      </c>
      <c r="J7" s="748" t="s">
        <v>742</v>
      </c>
      <c r="K7" s="748" t="s">
        <v>83</v>
      </c>
      <c r="L7" s="748" t="s">
        <v>739</v>
      </c>
      <c r="M7" s="749"/>
      <c r="N7" s="750"/>
      <c r="O7" s="750"/>
      <c r="P7" s="750"/>
      <c r="Q7" s="750"/>
      <c r="R7" s="750"/>
      <c r="S7" s="750"/>
      <c r="T7" s="750"/>
      <c r="U7" s="750"/>
      <c r="V7" s="750"/>
      <c r="W7" s="750"/>
      <c r="X7" s="750"/>
      <c r="Y7" s="750"/>
    </row>
    <row r="8" spans="1:25" s="762" customFormat="1">
      <c r="A8" s="740">
        <v>3</v>
      </c>
      <c r="B8" s="754" t="s">
        <v>743</v>
      </c>
      <c r="C8" s="755" t="s">
        <v>744</v>
      </c>
      <c r="D8" s="698" t="s">
        <v>745</v>
      </c>
      <c r="E8" s="756">
        <f>F8</f>
        <v>0.1</v>
      </c>
      <c r="F8" s="745">
        <v>0.1</v>
      </c>
      <c r="G8" s="757" t="s">
        <v>746</v>
      </c>
      <c r="H8" s="758"/>
      <c r="I8" s="759">
        <v>55.559999999999988</v>
      </c>
      <c r="J8" s="759" t="s">
        <v>696</v>
      </c>
      <c r="K8" s="759" t="s">
        <v>83</v>
      </c>
      <c r="L8" s="760" t="s">
        <v>747</v>
      </c>
      <c r="M8" s="749"/>
      <c r="N8" s="761"/>
      <c r="O8" s="761"/>
      <c r="P8" s="761"/>
      <c r="Q8" s="761"/>
      <c r="R8" s="761"/>
      <c r="S8" s="761"/>
      <c r="T8" s="761"/>
      <c r="U8" s="761"/>
      <c r="V8" s="761"/>
      <c r="W8" s="761"/>
      <c r="X8" s="761"/>
    </row>
    <row r="9" spans="1:25" s="751" customFormat="1" ht="30">
      <c r="A9" s="740">
        <v>4</v>
      </c>
      <c r="B9" s="742" t="s">
        <v>748</v>
      </c>
      <c r="C9" s="742" t="s">
        <v>749</v>
      </c>
      <c r="D9" s="763" t="s">
        <v>750</v>
      </c>
      <c r="E9" s="764">
        <f>F9</f>
        <v>0.1</v>
      </c>
      <c r="F9" s="745">
        <v>0.1</v>
      </c>
      <c r="G9" s="765" t="s">
        <v>751</v>
      </c>
      <c r="H9" s="766"/>
      <c r="I9" s="767">
        <v>12</v>
      </c>
      <c r="J9" s="740" t="s">
        <v>695</v>
      </c>
      <c r="K9" s="742" t="s">
        <v>83</v>
      </c>
      <c r="L9" s="747" t="s">
        <v>752</v>
      </c>
      <c r="M9" s="749"/>
      <c r="N9" s="768"/>
      <c r="O9" s="750"/>
      <c r="P9" s="750"/>
      <c r="Q9" s="750"/>
      <c r="R9" s="750"/>
      <c r="S9" s="750"/>
      <c r="T9" s="750"/>
      <c r="U9" s="750"/>
      <c r="V9" s="750"/>
      <c r="W9" s="750"/>
      <c r="X9" s="750"/>
      <c r="Y9" s="750"/>
    </row>
    <row r="10" spans="1:25" s="751" customFormat="1">
      <c r="A10" s="740">
        <v>5</v>
      </c>
      <c r="B10" s="769" t="s">
        <v>2</v>
      </c>
      <c r="C10" s="740" t="s">
        <v>753</v>
      </c>
      <c r="D10" s="743" t="s">
        <v>754</v>
      </c>
      <c r="E10" s="744">
        <f>F10+F11</f>
        <v>0.35</v>
      </c>
      <c r="F10" s="745">
        <v>0.2</v>
      </c>
      <c r="G10" s="770" t="s">
        <v>755</v>
      </c>
      <c r="H10" s="771"/>
      <c r="I10" s="772"/>
      <c r="J10" s="740" t="s">
        <v>756</v>
      </c>
      <c r="K10" s="740" t="s">
        <v>84</v>
      </c>
      <c r="L10" s="740" t="s">
        <v>757</v>
      </c>
      <c r="M10" s="749"/>
      <c r="N10" s="773"/>
      <c r="O10" s="774"/>
      <c r="P10" s="775"/>
      <c r="Q10" s="775"/>
      <c r="R10" s="775"/>
      <c r="S10" s="775"/>
      <c r="T10" s="775"/>
      <c r="U10" s="775"/>
      <c r="V10" s="775"/>
      <c r="W10" s="775"/>
      <c r="X10" s="775"/>
      <c r="Y10" s="775"/>
    </row>
    <row r="11" spans="1:25" s="751" customFormat="1" ht="30">
      <c r="A11" s="740">
        <v>6</v>
      </c>
      <c r="B11" s="776"/>
      <c r="C11" s="740" t="s">
        <v>758</v>
      </c>
      <c r="D11" s="752"/>
      <c r="E11" s="753"/>
      <c r="F11" s="745">
        <v>0.15</v>
      </c>
      <c r="G11" s="770" t="s">
        <v>759</v>
      </c>
      <c r="H11" s="771"/>
      <c r="I11" s="772"/>
      <c r="J11" s="740" t="s">
        <v>696</v>
      </c>
      <c r="K11" s="742" t="s">
        <v>760</v>
      </c>
      <c r="L11" s="740" t="s">
        <v>757</v>
      </c>
      <c r="M11" s="749"/>
      <c r="N11" s="773"/>
      <c r="O11" s="774"/>
      <c r="P11" s="775"/>
      <c r="Q11" s="775"/>
      <c r="R11" s="775"/>
      <c r="S11" s="775"/>
      <c r="T11" s="775"/>
      <c r="U11" s="775"/>
      <c r="V11" s="775"/>
      <c r="W11" s="775"/>
      <c r="X11" s="775"/>
      <c r="Y11" s="775"/>
    </row>
    <row r="12" spans="1:25" s="762" customFormat="1" ht="30">
      <c r="A12" s="701">
        <v>7</v>
      </c>
      <c r="B12" s="755" t="s">
        <v>761</v>
      </c>
      <c r="C12" s="755" t="s">
        <v>762</v>
      </c>
      <c r="D12" s="698" t="s">
        <v>763</v>
      </c>
      <c r="E12" s="756">
        <f>F12</f>
        <v>0.05</v>
      </c>
      <c r="F12" s="745">
        <v>0.05</v>
      </c>
      <c r="G12" s="698" t="s">
        <v>764</v>
      </c>
      <c r="H12" s="755"/>
      <c r="I12" s="755"/>
      <c r="J12" s="755" t="s">
        <v>765</v>
      </c>
      <c r="K12" s="755" t="s">
        <v>83</v>
      </c>
      <c r="L12" s="755" t="s">
        <v>766</v>
      </c>
      <c r="M12" s="749"/>
      <c r="N12" s="777"/>
      <c r="O12" s="777"/>
      <c r="P12" s="777"/>
      <c r="Q12" s="777"/>
      <c r="R12" s="777"/>
      <c r="S12" s="777"/>
      <c r="T12" s="777"/>
      <c r="U12" s="777"/>
      <c r="V12" s="777"/>
      <c r="W12" s="777"/>
      <c r="X12" s="777"/>
      <c r="Y12" s="777"/>
    </row>
    <row r="13" spans="1:25" s="762" customFormat="1" ht="34.5" customHeight="1">
      <c r="A13" s="778">
        <v>8</v>
      </c>
      <c r="B13" s="755" t="s">
        <v>767</v>
      </c>
      <c r="C13" s="755" t="s">
        <v>768</v>
      </c>
      <c r="D13" s="698" t="s">
        <v>769</v>
      </c>
      <c r="E13" s="756">
        <f>F13</f>
        <v>0.05</v>
      </c>
      <c r="F13" s="745">
        <v>0.05</v>
      </c>
      <c r="G13" s="698" t="s">
        <v>770</v>
      </c>
      <c r="H13" s="755"/>
      <c r="I13" s="755"/>
      <c r="J13" s="755" t="s">
        <v>696</v>
      </c>
      <c r="K13" s="755" t="s">
        <v>83</v>
      </c>
      <c r="L13" s="755" t="s">
        <v>766</v>
      </c>
      <c r="M13" s="749"/>
      <c r="N13" s="777"/>
      <c r="O13" s="777"/>
      <c r="P13" s="777"/>
      <c r="Q13" s="777"/>
      <c r="R13" s="777"/>
      <c r="S13" s="777"/>
      <c r="T13" s="777"/>
      <c r="U13" s="777"/>
      <c r="V13" s="777"/>
      <c r="W13" s="777"/>
      <c r="X13" s="777"/>
      <c r="Y13" s="777"/>
    </row>
    <row r="14" spans="1:25">
      <c r="A14" s="779" t="s">
        <v>725</v>
      </c>
      <c r="B14" s="780"/>
      <c r="C14" s="780"/>
      <c r="D14" s="714"/>
      <c r="E14" s="781">
        <f>SUM(E6:E13)</f>
        <v>1</v>
      </c>
      <c r="F14" s="781">
        <f>SUM(F6:F13)</f>
        <v>1</v>
      </c>
      <c r="G14" s="714"/>
      <c r="H14" s="782"/>
      <c r="I14" s="783"/>
      <c r="J14" s="784"/>
      <c r="K14" s="784"/>
      <c r="L14" s="783"/>
      <c r="M14" s="785"/>
      <c r="N14" s="783"/>
      <c r="O14" s="783"/>
      <c r="P14" s="783"/>
      <c r="Q14" s="783"/>
      <c r="R14" s="783"/>
      <c r="S14" s="783"/>
      <c r="T14" s="783"/>
      <c r="U14" s="783"/>
      <c r="V14" s="783"/>
      <c r="W14" s="783"/>
      <c r="X14" s="783"/>
      <c r="Y14" s="783"/>
    </row>
    <row r="15" spans="1:25">
      <c r="A15" s="702"/>
      <c r="B15" s="702"/>
      <c r="C15" s="702"/>
      <c r="D15" s="702"/>
      <c r="E15" s="703"/>
      <c r="F15" s="703"/>
      <c r="H15" s="704"/>
    </row>
    <row r="16" spans="1:25">
      <c r="F16" s="704"/>
      <c r="H16" s="704"/>
      <c r="L16" s="705" t="s">
        <v>700</v>
      </c>
    </row>
    <row r="17" spans="2:13">
      <c r="B17" s="702"/>
      <c r="C17" s="702"/>
      <c r="D17" s="702"/>
      <c r="E17" s="702"/>
      <c r="F17" s="702"/>
      <c r="G17" s="786"/>
      <c r="H17" s="702"/>
      <c r="I17" s="702"/>
      <c r="J17" s="702"/>
      <c r="K17" s="702"/>
      <c r="L17" s="702" t="s">
        <v>701</v>
      </c>
    </row>
    <row r="18" spans="2:13">
      <c r="B18" s="702"/>
      <c r="C18" s="702"/>
      <c r="D18" s="702"/>
      <c r="E18" s="702"/>
      <c r="F18" s="702"/>
      <c r="G18" s="786"/>
      <c r="H18" s="702"/>
      <c r="I18" s="702"/>
      <c r="J18" s="702"/>
      <c r="K18" s="702"/>
      <c r="L18" s="702"/>
      <c r="M18" s="702"/>
    </row>
    <row r="19" spans="2:13">
      <c r="B19" s="702"/>
      <c r="C19" s="702"/>
      <c r="D19" s="702"/>
      <c r="E19" s="702"/>
      <c r="F19" s="702"/>
      <c r="G19" s="786"/>
      <c r="H19" s="702"/>
      <c r="I19" s="702"/>
      <c r="J19" s="702"/>
      <c r="K19" s="702"/>
      <c r="L19" s="702"/>
      <c r="M19" s="702"/>
    </row>
    <row r="20" spans="2:13">
      <c r="B20" s="702"/>
      <c r="C20" s="702"/>
      <c r="D20" s="702"/>
      <c r="E20" s="702"/>
      <c r="F20" s="702"/>
      <c r="G20" s="786"/>
      <c r="H20" s="702"/>
      <c r="I20" s="702"/>
      <c r="J20" s="702"/>
      <c r="K20" s="702"/>
      <c r="L20" s="702"/>
      <c r="M20" s="702"/>
    </row>
    <row r="21" spans="2:13">
      <c r="B21" s="702"/>
      <c r="C21" s="702"/>
      <c r="D21" s="702"/>
      <c r="E21" s="702"/>
      <c r="F21" s="702"/>
      <c r="G21" s="786"/>
      <c r="H21" s="702"/>
      <c r="I21" s="702"/>
      <c r="J21" s="702"/>
      <c r="K21" s="702"/>
      <c r="L21" s="702"/>
      <c r="M21" s="702"/>
    </row>
    <row r="22" spans="2:13">
      <c r="B22" s="702"/>
      <c r="C22" s="702"/>
      <c r="D22" s="702"/>
      <c r="E22" s="702"/>
      <c r="F22" s="702"/>
      <c r="G22" s="786"/>
      <c r="H22" s="702"/>
      <c r="I22" s="702"/>
      <c r="J22" s="702"/>
      <c r="K22" s="702"/>
      <c r="L22" s="702"/>
      <c r="M22" s="702"/>
    </row>
    <row r="23" spans="2:13">
      <c r="B23" s="702"/>
      <c r="C23" s="702"/>
      <c r="D23" s="702"/>
      <c r="E23" s="702"/>
      <c r="F23" s="702"/>
      <c r="G23" s="786"/>
      <c r="H23" s="702"/>
      <c r="I23" s="702"/>
      <c r="J23" s="702"/>
      <c r="K23" s="702"/>
      <c r="L23" s="702"/>
      <c r="M23" s="702"/>
    </row>
    <row r="24" spans="2:13">
      <c r="B24" s="702"/>
      <c r="C24" s="702"/>
      <c r="D24" s="702"/>
      <c r="E24" s="702"/>
      <c r="F24" s="702"/>
      <c r="G24" s="786"/>
      <c r="H24" s="702"/>
      <c r="I24" s="702"/>
      <c r="J24" s="702"/>
      <c r="K24" s="702"/>
      <c r="L24" s="702"/>
    </row>
    <row r="25" spans="2:13">
      <c r="H25" s="704"/>
      <c r="I25" s="704"/>
      <c r="L25" s="704"/>
    </row>
    <row r="26" spans="2:13">
      <c r="H26" s="704"/>
      <c r="I26" s="704"/>
      <c r="L26" s="704"/>
    </row>
    <row r="27" spans="2:13">
      <c r="H27" s="704"/>
    </row>
    <row r="28" spans="2:13">
      <c r="H28" s="704"/>
    </row>
    <row r="29" spans="2:13">
      <c r="H29" s="704"/>
    </row>
    <row r="30" spans="2:13">
      <c r="H30" s="704"/>
    </row>
    <row r="31" spans="2:13">
      <c r="H31" s="704"/>
    </row>
    <row r="32" spans="2:13">
      <c r="H32" s="704"/>
    </row>
    <row r="33" spans="8:8">
      <c r="H33" s="704"/>
    </row>
    <row r="34" spans="8:8">
      <c r="H34" s="704"/>
    </row>
    <row r="35" spans="8:8">
      <c r="H35" s="704"/>
    </row>
    <row r="36" spans="8:8">
      <c r="H36" s="704"/>
    </row>
    <row r="37" spans="8:8">
      <c r="H37" s="704"/>
    </row>
    <row r="38" spans="8:8">
      <c r="H38" s="704"/>
    </row>
    <row r="39" spans="8:8">
      <c r="H39" s="704"/>
    </row>
    <row r="40" spans="8:8">
      <c r="H40" s="704"/>
    </row>
    <row r="41" spans="8:8">
      <c r="H41" s="704"/>
    </row>
    <row r="42" spans="8:8">
      <c r="H42" s="704"/>
    </row>
    <row r="43" spans="8:8">
      <c r="H43" s="704"/>
    </row>
    <row r="44" spans="8:8">
      <c r="H44" s="704"/>
    </row>
    <row r="45" spans="8:8">
      <c r="H45" s="704"/>
    </row>
    <row r="46" spans="8:8">
      <c r="H46" s="704"/>
    </row>
    <row r="47" spans="8:8">
      <c r="H47" s="704"/>
    </row>
    <row r="48" spans="8:8">
      <c r="H48" s="704"/>
    </row>
    <row r="49" spans="8:8">
      <c r="H49" s="704"/>
    </row>
    <row r="50" spans="8:8">
      <c r="H50" s="704"/>
    </row>
    <row r="51" spans="8:8">
      <c r="H51" s="704"/>
    </row>
    <row r="52" spans="8:8">
      <c r="H52" s="704"/>
    </row>
    <row r="53" spans="8:8">
      <c r="H53" s="704"/>
    </row>
    <row r="54" spans="8:8">
      <c r="H54" s="704"/>
    </row>
    <row r="55" spans="8:8">
      <c r="H55" s="704"/>
    </row>
    <row r="56" spans="8:8">
      <c r="H56" s="704"/>
    </row>
    <row r="57" spans="8:8">
      <c r="H57" s="704"/>
    </row>
    <row r="58" spans="8:8">
      <c r="H58" s="704"/>
    </row>
    <row r="59" spans="8:8">
      <c r="H59" s="704"/>
    </row>
    <row r="60" spans="8:8">
      <c r="H60" s="704"/>
    </row>
    <row r="61" spans="8:8">
      <c r="H61" s="704"/>
    </row>
    <row r="62" spans="8:8">
      <c r="H62" s="704"/>
    </row>
    <row r="63" spans="8:8">
      <c r="H63" s="704"/>
    </row>
    <row r="64" spans="8:8">
      <c r="H64" s="704"/>
    </row>
    <row r="65" spans="8:8">
      <c r="H65" s="704"/>
    </row>
    <row r="66" spans="8:8">
      <c r="H66" s="704"/>
    </row>
    <row r="67" spans="8:8">
      <c r="H67" s="704"/>
    </row>
    <row r="68" spans="8:8">
      <c r="H68" s="704"/>
    </row>
    <row r="69" spans="8:8">
      <c r="H69" s="704"/>
    </row>
    <row r="70" spans="8:8">
      <c r="H70" s="704"/>
    </row>
    <row r="71" spans="8:8">
      <c r="H71" s="704"/>
    </row>
    <row r="72" spans="8:8">
      <c r="H72" s="704"/>
    </row>
    <row r="73" spans="8:8">
      <c r="H73" s="704"/>
    </row>
    <row r="74" spans="8:8">
      <c r="H74" s="704"/>
    </row>
    <row r="75" spans="8:8">
      <c r="H75" s="704"/>
    </row>
    <row r="76" spans="8:8">
      <c r="H76" s="704"/>
    </row>
    <row r="77" spans="8:8">
      <c r="H77" s="704"/>
    </row>
    <row r="78" spans="8:8">
      <c r="H78" s="704"/>
    </row>
    <row r="79" spans="8:8">
      <c r="H79" s="704"/>
    </row>
    <row r="80" spans="8:8">
      <c r="H80" s="704"/>
    </row>
    <row r="81" spans="8:8">
      <c r="H81" s="704"/>
    </row>
    <row r="82" spans="8:8">
      <c r="H82" s="704"/>
    </row>
    <row r="83" spans="8:8">
      <c r="H83" s="704"/>
    </row>
    <row r="84" spans="8:8">
      <c r="H84" s="704"/>
    </row>
    <row r="85" spans="8:8">
      <c r="H85" s="704"/>
    </row>
    <row r="86" spans="8:8">
      <c r="H86" s="704"/>
    </row>
    <row r="87" spans="8:8">
      <c r="H87" s="704"/>
    </row>
    <row r="88" spans="8:8">
      <c r="H88" s="704"/>
    </row>
    <row r="89" spans="8:8">
      <c r="H89" s="704"/>
    </row>
    <row r="90" spans="8:8">
      <c r="H90" s="704"/>
    </row>
    <row r="91" spans="8:8">
      <c r="H91" s="704"/>
    </row>
    <row r="92" spans="8:8">
      <c r="H92" s="704"/>
    </row>
    <row r="93" spans="8:8">
      <c r="H93" s="704"/>
    </row>
    <row r="94" spans="8:8">
      <c r="H94" s="704"/>
    </row>
    <row r="95" spans="8:8">
      <c r="H95" s="704"/>
    </row>
    <row r="96" spans="8:8">
      <c r="H96" s="704"/>
    </row>
    <row r="97" spans="8:8">
      <c r="H97" s="704"/>
    </row>
    <row r="98" spans="8:8">
      <c r="H98" s="704"/>
    </row>
    <row r="99" spans="8:8">
      <c r="H99" s="704"/>
    </row>
    <row r="100" spans="8:8">
      <c r="H100" s="704"/>
    </row>
    <row r="101" spans="8:8">
      <c r="H101" s="704"/>
    </row>
    <row r="102" spans="8:8">
      <c r="H102" s="704"/>
    </row>
    <row r="103" spans="8:8">
      <c r="H103" s="704"/>
    </row>
    <row r="104" spans="8:8">
      <c r="H104" s="704"/>
    </row>
    <row r="105" spans="8:8">
      <c r="H105" s="704"/>
    </row>
    <row r="106" spans="8:8">
      <c r="H106" s="704"/>
    </row>
    <row r="107" spans="8:8">
      <c r="H107" s="704"/>
    </row>
    <row r="108" spans="8:8">
      <c r="H108" s="704"/>
    </row>
    <row r="109" spans="8:8">
      <c r="H109" s="704"/>
    </row>
    <row r="110" spans="8:8">
      <c r="H110" s="704"/>
    </row>
    <row r="111" spans="8:8">
      <c r="H111" s="704"/>
    </row>
    <row r="112" spans="8:8">
      <c r="H112" s="704"/>
    </row>
    <row r="113" spans="8:8">
      <c r="H113" s="704"/>
    </row>
    <row r="114" spans="8:8">
      <c r="H114" s="704"/>
    </row>
    <row r="115" spans="8:8">
      <c r="H115" s="704"/>
    </row>
    <row r="116" spans="8:8">
      <c r="H116" s="704"/>
    </row>
    <row r="117" spans="8:8">
      <c r="H117" s="704"/>
    </row>
    <row r="118" spans="8:8">
      <c r="H118" s="704"/>
    </row>
    <row r="119" spans="8:8">
      <c r="H119" s="704"/>
    </row>
    <row r="120" spans="8:8">
      <c r="H120" s="704"/>
    </row>
    <row r="121" spans="8:8">
      <c r="H121" s="704"/>
    </row>
    <row r="122" spans="8:8">
      <c r="H122" s="704"/>
    </row>
    <row r="123" spans="8:8">
      <c r="H123" s="704"/>
    </row>
    <row r="124" spans="8:8">
      <c r="H124" s="704"/>
    </row>
    <row r="125" spans="8:8">
      <c r="H125" s="704"/>
    </row>
    <row r="126" spans="8:8">
      <c r="H126" s="704"/>
    </row>
    <row r="127" spans="8:8">
      <c r="H127" s="704"/>
    </row>
    <row r="128" spans="8:8">
      <c r="H128" s="704"/>
    </row>
    <row r="129" spans="8:8">
      <c r="H129" s="704"/>
    </row>
    <row r="130" spans="8:8">
      <c r="H130" s="704"/>
    </row>
    <row r="131" spans="8:8">
      <c r="H131" s="704"/>
    </row>
    <row r="132" spans="8:8">
      <c r="H132" s="704"/>
    </row>
    <row r="133" spans="8:8">
      <c r="H133" s="704"/>
    </row>
    <row r="134" spans="8:8">
      <c r="H134" s="704"/>
    </row>
    <row r="135" spans="8:8">
      <c r="H135" s="704"/>
    </row>
    <row r="136" spans="8:8">
      <c r="H136" s="704"/>
    </row>
    <row r="137" spans="8:8">
      <c r="H137" s="704"/>
    </row>
    <row r="138" spans="8:8">
      <c r="H138" s="704"/>
    </row>
    <row r="139" spans="8:8">
      <c r="H139" s="704"/>
    </row>
    <row r="140" spans="8:8">
      <c r="H140" s="704"/>
    </row>
    <row r="141" spans="8:8">
      <c r="H141" s="704"/>
    </row>
    <row r="142" spans="8:8">
      <c r="H142" s="704"/>
    </row>
    <row r="143" spans="8:8">
      <c r="H143" s="704"/>
    </row>
    <row r="144" spans="8:8">
      <c r="H144" s="704"/>
    </row>
    <row r="145" spans="8:8">
      <c r="H145" s="704"/>
    </row>
    <row r="146" spans="8:8">
      <c r="H146" s="704"/>
    </row>
    <row r="147" spans="8:8">
      <c r="H147" s="704"/>
    </row>
    <row r="148" spans="8:8">
      <c r="H148" s="704"/>
    </row>
    <row r="149" spans="8:8">
      <c r="H149" s="704"/>
    </row>
    <row r="150" spans="8:8">
      <c r="H150" s="704"/>
    </row>
    <row r="151" spans="8:8">
      <c r="H151" s="704"/>
    </row>
    <row r="152" spans="8:8">
      <c r="H152" s="704"/>
    </row>
    <row r="153" spans="8:8">
      <c r="H153" s="704"/>
    </row>
    <row r="154" spans="8:8">
      <c r="H154" s="704"/>
    </row>
    <row r="155" spans="8:8">
      <c r="H155" s="704"/>
    </row>
    <row r="156" spans="8:8">
      <c r="H156" s="704"/>
    </row>
    <row r="157" spans="8:8">
      <c r="H157" s="704"/>
    </row>
    <row r="158" spans="8:8">
      <c r="H158" s="704"/>
    </row>
    <row r="159" spans="8:8">
      <c r="H159" s="704"/>
    </row>
    <row r="160" spans="8:8">
      <c r="H160" s="704"/>
    </row>
    <row r="161" spans="8:8">
      <c r="H161" s="704"/>
    </row>
    <row r="162" spans="8:8">
      <c r="H162" s="704"/>
    </row>
    <row r="163" spans="8:8">
      <c r="H163" s="704"/>
    </row>
    <row r="164" spans="8:8">
      <c r="H164" s="704"/>
    </row>
    <row r="165" spans="8:8">
      <c r="H165" s="704"/>
    </row>
    <row r="166" spans="8:8">
      <c r="H166" s="704"/>
    </row>
    <row r="167" spans="8:8">
      <c r="H167" s="704"/>
    </row>
    <row r="168" spans="8:8">
      <c r="H168" s="704"/>
    </row>
    <row r="169" spans="8:8">
      <c r="H169" s="704"/>
    </row>
    <row r="170" spans="8:8">
      <c r="H170" s="704"/>
    </row>
    <row r="171" spans="8:8">
      <c r="H171" s="704"/>
    </row>
    <row r="172" spans="8:8">
      <c r="H172" s="704"/>
    </row>
    <row r="173" spans="8:8">
      <c r="H173" s="704"/>
    </row>
    <row r="174" spans="8:8">
      <c r="H174" s="704"/>
    </row>
    <row r="175" spans="8:8">
      <c r="H175" s="704"/>
    </row>
    <row r="176" spans="8:8">
      <c r="H176" s="704"/>
    </row>
    <row r="177" spans="8:8">
      <c r="H177" s="704"/>
    </row>
    <row r="178" spans="8:8">
      <c r="H178" s="704"/>
    </row>
    <row r="179" spans="8:8">
      <c r="H179" s="704"/>
    </row>
    <row r="180" spans="8:8">
      <c r="H180" s="704"/>
    </row>
    <row r="181" spans="8:8">
      <c r="H181" s="704"/>
    </row>
    <row r="182" spans="8:8">
      <c r="H182" s="704"/>
    </row>
    <row r="183" spans="8:8">
      <c r="H183" s="704"/>
    </row>
    <row r="184" spans="8:8">
      <c r="H184" s="704"/>
    </row>
    <row r="185" spans="8:8">
      <c r="H185" s="704"/>
    </row>
    <row r="186" spans="8:8">
      <c r="H186" s="704"/>
    </row>
    <row r="187" spans="8:8">
      <c r="H187" s="704"/>
    </row>
    <row r="188" spans="8:8">
      <c r="H188" s="704"/>
    </row>
    <row r="189" spans="8:8">
      <c r="H189" s="704"/>
    </row>
    <row r="190" spans="8:8">
      <c r="H190" s="704"/>
    </row>
    <row r="191" spans="8:8">
      <c r="H191" s="704"/>
    </row>
    <row r="192" spans="8:8">
      <c r="H192" s="704"/>
    </row>
    <row r="193" spans="8:8">
      <c r="H193" s="704"/>
    </row>
    <row r="194" spans="8:8">
      <c r="H194" s="704"/>
    </row>
    <row r="195" spans="8:8">
      <c r="H195" s="704"/>
    </row>
    <row r="196" spans="8:8">
      <c r="H196" s="704"/>
    </row>
    <row r="197" spans="8:8">
      <c r="H197" s="704"/>
    </row>
    <row r="198" spans="8:8">
      <c r="H198" s="704"/>
    </row>
    <row r="199" spans="8:8">
      <c r="H199" s="704"/>
    </row>
    <row r="200" spans="8:8">
      <c r="H200" s="704"/>
    </row>
    <row r="201" spans="8:8">
      <c r="H201" s="704"/>
    </row>
    <row r="202" spans="8:8">
      <c r="H202" s="704"/>
    </row>
    <row r="203" spans="8:8">
      <c r="H203" s="704"/>
    </row>
    <row r="204" spans="8:8">
      <c r="H204" s="704"/>
    </row>
    <row r="205" spans="8:8">
      <c r="H205" s="704"/>
    </row>
    <row r="206" spans="8:8">
      <c r="H206" s="704"/>
    </row>
    <row r="207" spans="8:8">
      <c r="H207" s="704"/>
    </row>
    <row r="208" spans="8:8">
      <c r="H208" s="704"/>
    </row>
    <row r="209" spans="8:8">
      <c r="H209" s="704"/>
    </row>
    <row r="210" spans="8:8">
      <c r="H210" s="704"/>
    </row>
    <row r="211" spans="8:8">
      <c r="H211" s="704"/>
    </row>
    <row r="212" spans="8:8">
      <c r="H212" s="704"/>
    </row>
    <row r="213" spans="8:8">
      <c r="H213" s="704"/>
    </row>
    <row r="214" spans="8:8">
      <c r="H214" s="704"/>
    </row>
    <row r="215" spans="8:8">
      <c r="H215" s="704"/>
    </row>
    <row r="216" spans="8:8">
      <c r="H216" s="704"/>
    </row>
    <row r="217" spans="8:8">
      <c r="H217" s="704"/>
    </row>
  </sheetData>
  <autoFilter ref="A5:Y14"/>
  <mergeCells count="20">
    <mergeCell ref="B10:B11"/>
    <mergeCell ref="D10:D11"/>
    <mergeCell ref="E10:E11"/>
    <mergeCell ref="J4:J5"/>
    <mergeCell ref="K4:K5"/>
    <mergeCell ref="L4:L5"/>
    <mergeCell ref="N4:Y4"/>
    <mergeCell ref="B6:B7"/>
    <mergeCell ref="D6:D7"/>
    <mergeCell ref="E6:E7"/>
    <mergeCell ref="A1:D2"/>
    <mergeCell ref="E1:S2"/>
    <mergeCell ref="T1:Y1"/>
    <mergeCell ref="T2:Y2"/>
    <mergeCell ref="A4:A5"/>
    <mergeCell ref="B4:C4"/>
    <mergeCell ref="D4:D5"/>
    <mergeCell ref="E4:F4"/>
    <mergeCell ref="G4:G5"/>
    <mergeCell ref="H4:I4"/>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Q218"/>
  <sheetViews>
    <sheetView zoomScaleNormal="100" workbookViewId="0">
      <selection activeCell="G10" sqref="G10"/>
    </sheetView>
  </sheetViews>
  <sheetFormatPr defaultRowHeight="15"/>
  <cols>
    <col min="1" max="1" width="4.125" style="697" customWidth="1"/>
    <col min="2" max="2" width="5.625" style="697" customWidth="1"/>
    <col min="3" max="3" width="7.25" style="697" customWidth="1"/>
    <col min="4" max="4" width="17.875" style="697" customWidth="1"/>
    <col min="5" max="5" width="6.125" style="697" customWidth="1"/>
    <col min="6" max="6" width="6.875" style="697" customWidth="1"/>
    <col min="7" max="7" width="39.75" style="697" customWidth="1"/>
    <col min="8" max="8" width="7.125" style="697" customWidth="1"/>
    <col min="9" max="9" width="6.75" style="697" customWidth="1"/>
    <col min="10" max="10" width="10.25" style="704" customWidth="1"/>
    <col min="11" max="11" width="9.25" style="704" customWidth="1"/>
    <col min="12" max="12" width="15.375" style="697" customWidth="1"/>
    <col min="13" max="13" width="26.375" style="697" customWidth="1"/>
    <col min="14" max="31" width="8.125" style="697" customWidth="1"/>
    <col min="32" max="43" width="10.25" style="697" customWidth="1"/>
    <col min="44" max="16384" width="9" style="697"/>
  </cols>
  <sheetData>
    <row r="1" spans="1:43" ht="15" customHeight="1">
      <c r="A1" s="717"/>
      <c r="B1" s="718"/>
      <c r="C1" s="718"/>
      <c r="D1" s="719"/>
      <c r="E1" s="720" t="s">
        <v>681</v>
      </c>
      <c r="F1" s="787"/>
      <c r="G1" s="787"/>
      <c r="H1" s="787"/>
      <c r="I1" s="787"/>
      <c r="J1" s="787"/>
      <c r="K1" s="787"/>
      <c r="L1" s="787"/>
      <c r="M1" s="787"/>
      <c r="N1" s="787"/>
      <c r="O1" s="787"/>
      <c r="P1" s="787"/>
      <c r="Q1" s="787"/>
      <c r="R1" s="787"/>
      <c r="S1" s="787"/>
      <c r="T1" s="787"/>
      <c r="U1" s="787"/>
      <c r="V1" s="787"/>
      <c r="W1" s="787"/>
      <c r="X1" s="787"/>
      <c r="Y1" s="787"/>
      <c r="Z1" s="787"/>
      <c r="AA1" s="787"/>
      <c r="AB1" s="787"/>
      <c r="AC1" s="787"/>
      <c r="AD1" s="787"/>
      <c r="AE1" s="787"/>
      <c r="AF1" s="787"/>
      <c r="AG1" s="787"/>
      <c r="AH1" s="787"/>
      <c r="AI1" s="787"/>
      <c r="AJ1" s="787"/>
      <c r="AK1" s="788"/>
      <c r="AL1" s="722" t="s">
        <v>682</v>
      </c>
      <c r="AM1" s="789"/>
      <c r="AN1" s="789"/>
      <c r="AO1" s="789"/>
      <c r="AP1" s="789"/>
      <c r="AQ1" s="790"/>
    </row>
    <row r="2" spans="1:43">
      <c r="A2" s="725"/>
      <c r="B2" s="726"/>
      <c r="C2" s="726"/>
      <c r="D2" s="727"/>
      <c r="E2" s="791"/>
      <c r="F2" s="792"/>
      <c r="G2" s="792"/>
      <c r="H2" s="792"/>
      <c r="I2" s="792"/>
      <c r="J2" s="792"/>
      <c r="K2" s="792"/>
      <c r="L2" s="792"/>
      <c r="M2" s="792"/>
      <c r="N2" s="792"/>
      <c r="O2" s="792"/>
      <c r="P2" s="792"/>
      <c r="Q2" s="792"/>
      <c r="R2" s="792"/>
      <c r="S2" s="792"/>
      <c r="T2" s="792"/>
      <c r="U2" s="792"/>
      <c r="V2" s="792"/>
      <c r="W2" s="792"/>
      <c r="X2" s="792"/>
      <c r="Y2" s="792"/>
      <c r="Z2" s="792"/>
      <c r="AA2" s="792"/>
      <c r="AB2" s="792"/>
      <c r="AC2" s="792"/>
      <c r="AD2" s="792"/>
      <c r="AE2" s="792"/>
      <c r="AF2" s="792"/>
      <c r="AG2" s="792"/>
      <c r="AH2" s="792"/>
      <c r="AI2" s="792"/>
      <c r="AJ2" s="792"/>
      <c r="AK2" s="793"/>
      <c r="AL2" s="722" t="s">
        <v>683</v>
      </c>
      <c r="AM2" s="789"/>
      <c r="AN2" s="789"/>
      <c r="AO2" s="789"/>
      <c r="AP2" s="789"/>
      <c r="AQ2" s="790"/>
    </row>
    <row r="3" spans="1:43">
      <c r="C3" s="697" t="s">
        <v>99</v>
      </c>
      <c r="D3" s="697" t="s">
        <v>42</v>
      </c>
      <c r="H3" s="704"/>
    </row>
    <row r="4" spans="1:43" ht="15" customHeight="1">
      <c r="A4" s="730" t="s">
        <v>0</v>
      </c>
      <c r="B4" s="731" t="s">
        <v>1</v>
      </c>
      <c r="C4" s="732"/>
      <c r="D4" s="731" t="s">
        <v>353</v>
      </c>
      <c r="E4" s="794" t="s">
        <v>685</v>
      </c>
      <c r="F4" s="795"/>
      <c r="G4" s="796" t="s">
        <v>686</v>
      </c>
      <c r="H4" s="797" t="s">
        <v>687</v>
      </c>
      <c r="I4" s="798"/>
      <c r="J4" s="799" t="s">
        <v>688</v>
      </c>
      <c r="K4" s="799" t="s">
        <v>689</v>
      </c>
      <c r="L4" s="799" t="s">
        <v>690</v>
      </c>
      <c r="M4" s="799" t="s">
        <v>771</v>
      </c>
      <c r="N4" s="800" t="s">
        <v>732</v>
      </c>
      <c r="O4" s="731" t="s">
        <v>772</v>
      </c>
      <c r="P4" s="731"/>
      <c r="Q4" s="731"/>
      <c r="R4" s="731" t="s">
        <v>773</v>
      </c>
      <c r="S4" s="731"/>
      <c r="T4" s="731"/>
      <c r="U4" s="731"/>
      <c r="V4" s="731"/>
      <c r="W4" s="731"/>
      <c r="X4" s="731"/>
      <c r="Y4" s="731"/>
      <c r="Z4" s="801" t="s">
        <v>774</v>
      </c>
      <c r="AA4" s="802"/>
      <c r="AB4" s="802"/>
      <c r="AC4" s="802"/>
      <c r="AD4" s="802"/>
      <c r="AE4" s="803"/>
      <c r="AF4" s="804" t="s">
        <v>691</v>
      </c>
      <c r="AG4" s="805"/>
      <c r="AH4" s="805"/>
      <c r="AI4" s="805"/>
      <c r="AJ4" s="805"/>
      <c r="AK4" s="805"/>
      <c r="AL4" s="805"/>
      <c r="AM4" s="805"/>
      <c r="AN4" s="805"/>
      <c r="AO4" s="805"/>
      <c r="AP4" s="805"/>
      <c r="AQ4" s="806"/>
    </row>
    <row r="5" spans="1:43" ht="28.5">
      <c r="A5" s="732"/>
      <c r="B5" s="734" t="s">
        <v>469</v>
      </c>
      <c r="C5" s="734" t="s">
        <v>692</v>
      </c>
      <c r="D5" s="731"/>
      <c r="E5" s="736" t="s">
        <v>469</v>
      </c>
      <c r="F5" s="734" t="s">
        <v>692</v>
      </c>
      <c r="G5" s="807"/>
      <c r="H5" s="734" t="s">
        <v>693</v>
      </c>
      <c r="I5" s="734" t="s">
        <v>694</v>
      </c>
      <c r="J5" s="808"/>
      <c r="K5" s="808"/>
      <c r="L5" s="808"/>
      <c r="M5" s="808"/>
      <c r="N5" s="734" t="s">
        <v>733</v>
      </c>
      <c r="O5" s="734" t="s">
        <v>775</v>
      </c>
      <c r="P5" s="734" t="s">
        <v>776</v>
      </c>
      <c r="Q5" s="734" t="s">
        <v>777</v>
      </c>
      <c r="R5" s="734">
        <v>1</v>
      </c>
      <c r="S5" s="734">
        <v>2</v>
      </c>
      <c r="T5" s="734">
        <v>3</v>
      </c>
      <c r="U5" s="734">
        <v>4</v>
      </c>
      <c r="V5" s="734">
        <v>5</v>
      </c>
      <c r="W5" s="734">
        <v>6</v>
      </c>
      <c r="X5" s="734">
        <v>7</v>
      </c>
      <c r="Y5" s="734">
        <v>8</v>
      </c>
      <c r="Z5" s="734" t="s">
        <v>778</v>
      </c>
      <c r="AA5" s="734" t="s">
        <v>779</v>
      </c>
      <c r="AB5" s="734" t="s">
        <v>780</v>
      </c>
      <c r="AC5" s="734" t="s">
        <v>781</v>
      </c>
      <c r="AD5" s="734" t="s">
        <v>782</v>
      </c>
      <c r="AE5" s="734" t="s">
        <v>783</v>
      </c>
      <c r="AF5" s="809">
        <v>1</v>
      </c>
      <c r="AG5" s="809">
        <v>2</v>
      </c>
      <c r="AH5" s="809">
        <v>3</v>
      </c>
      <c r="AI5" s="809">
        <v>4</v>
      </c>
      <c r="AJ5" s="809">
        <v>5</v>
      </c>
      <c r="AK5" s="809">
        <v>6</v>
      </c>
      <c r="AL5" s="809">
        <v>7</v>
      </c>
      <c r="AM5" s="809">
        <v>8</v>
      </c>
      <c r="AN5" s="809">
        <v>9</v>
      </c>
      <c r="AO5" s="809">
        <v>10</v>
      </c>
      <c r="AP5" s="809">
        <v>11</v>
      </c>
      <c r="AQ5" s="809">
        <v>12</v>
      </c>
    </row>
    <row r="6" spans="1:43" s="813" customFormat="1">
      <c r="A6" s="701">
        <v>1</v>
      </c>
      <c r="B6" s="810" t="s">
        <v>784</v>
      </c>
      <c r="C6" s="755" t="s">
        <v>785</v>
      </c>
      <c r="D6" s="811" t="s">
        <v>786</v>
      </c>
      <c r="E6" s="812">
        <f>SUM(F6:F11)</f>
        <v>0.6</v>
      </c>
      <c r="F6" s="756">
        <v>0.05</v>
      </c>
      <c r="G6" s="698" t="s">
        <v>787</v>
      </c>
      <c r="H6" s="755"/>
      <c r="I6" s="755">
        <v>1200</v>
      </c>
      <c r="J6" s="755" t="s">
        <v>788</v>
      </c>
      <c r="K6" s="755" t="s">
        <v>83</v>
      </c>
      <c r="L6" s="755" t="s">
        <v>766</v>
      </c>
      <c r="M6" s="755" t="s">
        <v>789</v>
      </c>
      <c r="N6" s="755">
        <f>I6/12</f>
        <v>100</v>
      </c>
      <c r="O6" s="755">
        <v>80</v>
      </c>
      <c r="P6" s="756">
        <f>O6/N6</f>
        <v>0.8</v>
      </c>
      <c r="Q6" s="756">
        <f>P6*F6</f>
        <v>4.0000000000000008E-2</v>
      </c>
      <c r="R6" s="756"/>
      <c r="S6" s="755">
        <f>T6/'[3]CS P1 co dinh'!$AC$12</f>
        <v>72.72727272727272</v>
      </c>
      <c r="T6" s="755">
        <f>N6</f>
        <v>100</v>
      </c>
      <c r="U6" s="755">
        <f>T6*'[3]CS P1 co dinh'!$AC$13</f>
        <v>127.27272727272725</v>
      </c>
      <c r="V6" s="755">
        <f>U6*'[3]CS P1 co dinh'!$AC$14</f>
        <v>154.54545454545453</v>
      </c>
      <c r="W6" s="756"/>
      <c r="X6" s="756"/>
      <c r="Y6" s="756"/>
      <c r="Z6" s="812" t="s">
        <v>11</v>
      </c>
      <c r="AA6" s="812" t="s">
        <v>790</v>
      </c>
      <c r="AB6" s="812" t="s">
        <v>791</v>
      </c>
      <c r="AC6" s="812" t="s">
        <v>792</v>
      </c>
      <c r="AD6" s="812" t="s">
        <v>793</v>
      </c>
      <c r="AE6" s="812" t="s">
        <v>794</v>
      </c>
      <c r="AF6" s="777"/>
      <c r="AG6" s="699"/>
      <c r="AH6" s="699"/>
      <c r="AI6" s="699"/>
      <c r="AJ6" s="699"/>
      <c r="AK6" s="699"/>
      <c r="AL6" s="699"/>
      <c r="AM6" s="699"/>
      <c r="AN6" s="699"/>
      <c r="AO6" s="699"/>
      <c r="AP6" s="699"/>
      <c r="AQ6" s="699"/>
    </row>
    <row r="7" spans="1:43" s="813" customFormat="1" ht="60">
      <c r="A7" s="701">
        <v>2</v>
      </c>
      <c r="B7" s="810"/>
      <c r="C7" s="755" t="s">
        <v>795</v>
      </c>
      <c r="D7" s="814"/>
      <c r="E7" s="815"/>
      <c r="F7" s="756">
        <v>0.05</v>
      </c>
      <c r="G7" s="698" t="s">
        <v>796</v>
      </c>
      <c r="H7" s="755"/>
      <c r="I7" s="755">
        <v>24</v>
      </c>
      <c r="J7" s="755" t="s">
        <v>695</v>
      </c>
      <c r="K7" s="755" t="s">
        <v>83</v>
      </c>
      <c r="L7" s="755" t="s">
        <v>766</v>
      </c>
      <c r="M7" s="755" t="s">
        <v>797</v>
      </c>
      <c r="N7" s="755">
        <f>I7/12</f>
        <v>2</v>
      </c>
      <c r="O7" s="755">
        <v>3</v>
      </c>
      <c r="P7" s="756">
        <v>1.1000000000000001</v>
      </c>
      <c r="Q7" s="756">
        <f t="shared" ref="Q7:Q14" si="0">P7*F7</f>
        <v>5.5000000000000007E-2</v>
      </c>
      <c r="R7" s="756"/>
      <c r="S7" s="756"/>
      <c r="T7" s="755">
        <f t="shared" ref="T7:T13" si="1">N7</f>
        <v>2</v>
      </c>
      <c r="U7" s="755"/>
      <c r="V7" s="756"/>
      <c r="W7" s="756"/>
      <c r="X7" s="756"/>
      <c r="Y7" s="756"/>
      <c r="Z7" s="816"/>
      <c r="AA7" s="816"/>
      <c r="AB7" s="816"/>
      <c r="AC7" s="816"/>
      <c r="AD7" s="816"/>
      <c r="AE7" s="816"/>
      <c r="AF7" s="777"/>
      <c r="AG7" s="699"/>
      <c r="AH7" s="699"/>
      <c r="AI7" s="699"/>
      <c r="AJ7" s="699"/>
      <c r="AK7" s="699"/>
      <c r="AL7" s="699"/>
      <c r="AM7" s="699"/>
      <c r="AN7" s="699"/>
      <c r="AO7" s="699"/>
      <c r="AP7" s="699"/>
      <c r="AQ7" s="699"/>
    </row>
    <row r="8" spans="1:43" s="813" customFormat="1" ht="30">
      <c r="A8" s="701">
        <v>3</v>
      </c>
      <c r="B8" s="810"/>
      <c r="C8" s="755" t="s">
        <v>798</v>
      </c>
      <c r="D8" s="814"/>
      <c r="E8" s="815"/>
      <c r="F8" s="756">
        <v>0.1</v>
      </c>
      <c r="G8" s="698" t="s">
        <v>799</v>
      </c>
      <c r="H8" s="755"/>
      <c r="I8" s="755"/>
      <c r="J8" s="755" t="s">
        <v>696</v>
      </c>
      <c r="K8" s="755" t="s">
        <v>83</v>
      </c>
      <c r="L8" s="755" t="s">
        <v>766</v>
      </c>
      <c r="M8" s="755" t="s">
        <v>800</v>
      </c>
      <c r="N8" s="755"/>
      <c r="O8" s="756"/>
      <c r="P8" s="756"/>
      <c r="Q8" s="756">
        <f t="shared" si="0"/>
        <v>0</v>
      </c>
      <c r="R8" s="756"/>
      <c r="S8" s="756"/>
      <c r="T8" s="755">
        <f t="shared" si="1"/>
        <v>0</v>
      </c>
      <c r="U8" s="755"/>
      <c r="V8" s="756"/>
      <c r="W8" s="756"/>
      <c r="X8" s="756"/>
      <c r="Y8" s="756"/>
      <c r="Z8" s="816"/>
      <c r="AA8" s="816"/>
      <c r="AB8" s="816"/>
      <c r="AC8" s="816"/>
      <c r="AD8" s="816"/>
      <c r="AE8" s="816"/>
      <c r="AF8" s="777"/>
      <c r="AG8" s="699"/>
      <c r="AH8" s="699"/>
      <c r="AI8" s="699"/>
      <c r="AJ8" s="699"/>
      <c r="AK8" s="699"/>
      <c r="AL8" s="699"/>
      <c r="AM8" s="699"/>
      <c r="AN8" s="699"/>
      <c r="AO8" s="699"/>
      <c r="AP8" s="699"/>
      <c r="AQ8" s="699"/>
    </row>
    <row r="9" spans="1:43" s="813" customFormat="1" ht="15" customHeight="1">
      <c r="A9" s="701">
        <v>4</v>
      </c>
      <c r="B9" s="810"/>
      <c r="C9" s="755" t="s">
        <v>801</v>
      </c>
      <c r="D9" s="814"/>
      <c r="E9" s="815"/>
      <c r="F9" s="756">
        <v>0.25</v>
      </c>
      <c r="G9" s="698" t="s">
        <v>802</v>
      </c>
      <c r="H9" s="755"/>
      <c r="I9" s="817">
        <f>'[4]Bang tinh dinh muc'!D12*12</f>
        <v>2400</v>
      </c>
      <c r="J9" s="755" t="s">
        <v>803</v>
      </c>
      <c r="K9" s="755" t="s">
        <v>83</v>
      </c>
      <c r="L9" s="755" t="s">
        <v>766</v>
      </c>
      <c r="M9" s="755" t="s">
        <v>789</v>
      </c>
      <c r="N9" s="755">
        <f>I9/12</f>
        <v>200</v>
      </c>
      <c r="O9" s="756"/>
      <c r="P9" s="756"/>
      <c r="Q9" s="756">
        <f t="shared" si="0"/>
        <v>0</v>
      </c>
      <c r="R9" s="756"/>
      <c r="S9" s="756"/>
      <c r="T9" s="755">
        <f t="shared" si="1"/>
        <v>200</v>
      </c>
      <c r="U9" s="755"/>
      <c r="V9" s="756"/>
      <c r="W9" s="756"/>
      <c r="X9" s="756"/>
      <c r="Y9" s="756"/>
      <c r="Z9" s="816"/>
      <c r="AA9" s="816"/>
      <c r="AB9" s="816"/>
      <c r="AC9" s="816"/>
      <c r="AD9" s="816"/>
      <c r="AE9" s="816"/>
      <c r="AF9" s="777"/>
      <c r="AG9" s="699"/>
      <c r="AH9" s="699"/>
      <c r="AI9" s="699"/>
      <c r="AJ9" s="699"/>
      <c r="AK9" s="699"/>
      <c r="AL9" s="699"/>
      <c r="AM9" s="699"/>
      <c r="AN9" s="699"/>
      <c r="AO9" s="699"/>
      <c r="AP9" s="699"/>
      <c r="AQ9" s="699"/>
    </row>
    <row r="10" spans="1:43" s="813" customFormat="1" ht="30">
      <c r="A10" s="701">
        <v>5</v>
      </c>
      <c r="B10" s="810"/>
      <c r="C10" s="755" t="s">
        <v>804</v>
      </c>
      <c r="D10" s="814"/>
      <c r="E10" s="815"/>
      <c r="F10" s="756">
        <v>0.05</v>
      </c>
      <c r="G10" s="698" t="s">
        <v>805</v>
      </c>
      <c r="H10" s="755"/>
      <c r="I10" s="755"/>
      <c r="J10" s="755" t="s">
        <v>696</v>
      </c>
      <c r="K10" s="755" t="s">
        <v>83</v>
      </c>
      <c r="L10" s="755" t="s">
        <v>766</v>
      </c>
      <c r="M10" s="755" t="s">
        <v>789</v>
      </c>
      <c r="O10" s="756"/>
      <c r="P10" s="756"/>
      <c r="Q10" s="756">
        <f t="shared" si="0"/>
        <v>0</v>
      </c>
      <c r="R10" s="756"/>
      <c r="S10" s="756"/>
      <c r="T10" s="755">
        <f t="shared" si="1"/>
        <v>0</v>
      </c>
      <c r="U10" s="755"/>
      <c r="V10" s="756"/>
      <c r="W10" s="756"/>
      <c r="X10" s="756"/>
      <c r="Y10" s="756"/>
      <c r="Z10" s="816"/>
      <c r="AA10" s="816"/>
      <c r="AB10" s="816"/>
      <c r="AC10" s="816"/>
      <c r="AD10" s="816"/>
      <c r="AE10" s="816"/>
      <c r="AF10" s="777"/>
      <c r="AG10" s="699"/>
      <c r="AH10" s="699"/>
      <c r="AI10" s="699"/>
      <c r="AJ10" s="699"/>
      <c r="AK10" s="699"/>
      <c r="AL10" s="699"/>
      <c r="AM10" s="699"/>
      <c r="AN10" s="699"/>
      <c r="AO10" s="699"/>
      <c r="AP10" s="699"/>
      <c r="AQ10" s="699"/>
    </row>
    <row r="11" spans="1:43" s="813" customFormat="1">
      <c r="A11" s="701">
        <v>6</v>
      </c>
      <c r="B11" s="810"/>
      <c r="C11" s="755" t="s">
        <v>806</v>
      </c>
      <c r="D11" s="814"/>
      <c r="E11" s="815"/>
      <c r="F11" s="756">
        <v>0.1</v>
      </c>
      <c r="G11" s="818" t="s">
        <v>807</v>
      </c>
      <c r="H11" s="755"/>
      <c r="I11" s="755"/>
      <c r="J11" s="755" t="s">
        <v>42</v>
      </c>
      <c r="K11" s="755" t="s">
        <v>83</v>
      </c>
      <c r="L11" s="755" t="s">
        <v>766</v>
      </c>
      <c r="M11" s="755" t="s">
        <v>800</v>
      </c>
      <c r="N11" s="755"/>
      <c r="O11" s="756"/>
      <c r="P11" s="756"/>
      <c r="Q11" s="756">
        <f t="shared" si="0"/>
        <v>0</v>
      </c>
      <c r="R11" s="756"/>
      <c r="S11" s="756"/>
      <c r="T11" s="755">
        <f t="shared" si="1"/>
        <v>0</v>
      </c>
      <c r="U11" s="755"/>
      <c r="V11" s="756"/>
      <c r="W11" s="756"/>
      <c r="X11" s="756"/>
      <c r="Y11" s="756"/>
      <c r="Z11" s="816"/>
      <c r="AA11" s="816"/>
      <c r="AB11" s="816"/>
      <c r="AC11" s="816"/>
      <c r="AD11" s="816"/>
      <c r="AE11" s="816"/>
      <c r="AF11" s="777"/>
      <c r="AG11" s="699"/>
      <c r="AH11" s="699"/>
      <c r="AI11" s="699"/>
      <c r="AJ11" s="699"/>
      <c r="AK11" s="699"/>
      <c r="AL11" s="699"/>
      <c r="AM11" s="699"/>
      <c r="AN11" s="699"/>
      <c r="AO11" s="699"/>
      <c r="AP11" s="699"/>
      <c r="AQ11" s="699"/>
    </row>
    <row r="12" spans="1:43" s="813" customFormat="1">
      <c r="A12" s="701">
        <v>7</v>
      </c>
      <c r="B12" s="819" t="s">
        <v>808</v>
      </c>
      <c r="C12" s="755" t="s">
        <v>809</v>
      </c>
      <c r="D12" s="811" t="s">
        <v>810</v>
      </c>
      <c r="E12" s="812">
        <f>F12+F13</f>
        <v>0.3</v>
      </c>
      <c r="F12" s="756">
        <v>0.15</v>
      </c>
      <c r="G12" s="698" t="s">
        <v>811</v>
      </c>
      <c r="H12" s="755"/>
      <c r="I12" s="755">
        <v>500</v>
      </c>
      <c r="J12" s="755" t="s">
        <v>812</v>
      </c>
      <c r="K12" s="755" t="s">
        <v>83</v>
      </c>
      <c r="L12" s="755" t="s">
        <v>766</v>
      </c>
      <c r="M12" s="755" t="s">
        <v>789</v>
      </c>
      <c r="N12" s="755"/>
      <c r="O12" s="756"/>
      <c r="P12" s="756"/>
      <c r="Q12" s="756">
        <f t="shared" si="0"/>
        <v>0</v>
      </c>
      <c r="R12" s="756"/>
      <c r="S12" s="756"/>
      <c r="T12" s="755">
        <f t="shared" si="1"/>
        <v>0</v>
      </c>
      <c r="U12" s="755"/>
      <c r="V12" s="756"/>
      <c r="W12" s="756"/>
      <c r="X12" s="756"/>
      <c r="Y12" s="756"/>
      <c r="Z12" s="816"/>
      <c r="AA12" s="816"/>
      <c r="AB12" s="816"/>
      <c r="AC12" s="816"/>
      <c r="AD12" s="816"/>
      <c r="AE12" s="816"/>
      <c r="AF12" s="777"/>
      <c r="AG12" s="699"/>
      <c r="AH12" s="699"/>
      <c r="AI12" s="699"/>
      <c r="AJ12" s="699"/>
      <c r="AK12" s="699"/>
      <c r="AL12" s="699"/>
      <c r="AM12" s="699"/>
      <c r="AN12" s="699"/>
      <c r="AO12" s="699"/>
      <c r="AP12" s="699"/>
      <c r="AQ12" s="699"/>
    </row>
    <row r="13" spans="1:43" s="813" customFormat="1">
      <c r="A13" s="701">
        <v>8</v>
      </c>
      <c r="B13" s="820"/>
      <c r="C13" s="755" t="s">
        <v>813</v>
      </c>
      <c r="D13" s="821"/>
      <c r="E13" s="820"/>
      <c r="F13" s="756">
        <v>0.15</v>
      </c>
      <c r="G13" s="698" t="s">
        <v>814</v>
      </c>
      <c r="H13" s="755"/>
      <c r="I13" s="755"/>
      <c r="J13" s="755" t="s">
        <v>815</v>
      </c>
      <c r="K13" s="755" t="s">
        <v>83</v>
      </c>
      <c r="L13" s="755" t="s">
        <v>766</v>
      </c>
      <c r="M13" s="755" t="s">
        <v>789</v>
      </c>
      <c r="N13" s="755"/>
      <c r="O13" s="756"/>
      <c r="P13" s="756"/>
      <c r="Q13" s="756">
        <f t="shared" si="0"/>
        <v>0</v>
      </c>
      <c r="R13" s="756"/>
      <c r="S13" s="756"/>
      <c r="T13" s="755">
        <f t="shared" si="1"/>
        <v>0</v>
      </c>
      <c r="U13" s="755"/>
      <c r="V13" s="756"/>
      <c r="W13" s="756"/>
      <c r="X13" s="756"/>
      <c r="Y13" s="756"/>
      <c r="Z13" s="822"/>
      <c r="AA13" s="822"/>
      <c r="AB13" s="822"/>
      <c r="AC13" s="822"/>
      <c r="AD13" s="822"/>
      <c r="AE13" s="822"/>
      <c r="AF13" s="777"/>
      <c r="AG13" s="699"/>
      <c r="AH13" s="699"/>
      <c r="AI13" s="699"/>
      <c r="AJ13" s="699"/>
      <c r="AK13" s="699"/>
      <c r="AL13" s="699"/>
      <c r="AM13" s="699"/>
      <c r="AN13" s="699"/>
      <c r="AO13" s="699"/>
      <c r="AP13" s="699"/>
      <c r="AQ13" s="699"/>
    </row>
    <row r="14" spans="1:43" s="813" customFormat="1" ht="30">
      <c r="A14" s="823">
        <v>9</v>
      </c>
      <c r="B14" s="824" t="s">
        <v>816</v>
      </c>
      <c r="C14" s="755" t="s">
        <v>817</v>
      </c>
      <c r="D14" s="825" t="s">
        <v>697</v>
      </c>
      <c r="E14" s="826">
        <f>F14</f>
        <v>0.1</v>
      </c>
      <c r="F14" s="756">
        <v>0.1</v>
      </c>
      <c r="G14" s="698" t="s">
        <v>818</v>
      </c>
      <c r="H14" s="755"/>
      <c r="I14" s="755">
        <v>100</v>
      </c>
      <c r="J14" s="755" t="s">
        <v>696</v>
      </c>
      <c r="K14" s="755" t="s">
        <v>83</v>
      </c>
      <c r="L14" s="755" t="s">
        <v>698</v>
      </c>
      <c r="M14" s="755" t="s">
        <v>789</v>
      </c>
      <c r="N14" s="755"/>
      <c r="O14" s="756"/>
      <c r="P14" s="756"/>
      <c r="Q14" s="756">
        <f t="shared" si="0"/>
        <v>0</v>
      </c>
      <c r="R14" s="756"/>
      <c r="S14" s="756"/>
      <c r="T14" s="755"/>
      <c r="U14" s="755"/>
      <c r="V14" s="756"/>
      <c r="W14" s="756"/>
      <c r="X14" s="756"/>
      <c r="Y14" s="756"/>
      <c r="Z14" s="826"/>
      <c r="AA14" s="826"/>
      <c r="AB14" s="826"/>
      <c r="AC14" s="826"/>
      <c r="AD14" s="826"/>
      <c r="AE14" s="826"/>
      <c r="AF14" s="777"/>
      <c r="AG14" s="699"/>
      <c r="AH14" s="699"/>
      <c r="AI14" s="699"/>
      <c r="AJ14" s="699"/>
      <c r="AK14" s="699"/>
      <c r="AL14" s="699"/>
      <c r="AM14" s="699"/>
      <c r="AN14" s="699"/>
      <c r="AO14" s="699"/>
      <c r="AP14" s="699"/>
      <c r="AQ14" s="699"/>
    </row>
    <row r="15" spans="1:43">
      <c r="A15" s="779" t="s">
        <v>725</v>
      </c>
      <c r="B15" s="827"/>
      <c r="C15" s="827"/>
      <c r="D15" s="827"/>
      <c r="E15" s="828">
        <f>SUM(E6:E14)</f>
        <v>0.99999999999999989</v>
      </c>
      <c r="F15" s="828">
        <f>SUM(F6:F14)</f>
        <v>1</v>
      </c>
      <c r="G15" s="715"/>
      <c r="H15" s="829"/>
      <c r="I15" s="715"/>
      <c r="J15" s="830"/>
      <c r="K15" s="830"/>
      <c r="L15" s="715"/>
      <c r="M15" s="715"/>
      <c r="N15" s="755" t="s">
        <v>699</v>
      </c>
      <c r="O15" s="715"/>
      <c r="P15" s="715"/>
      <c r="Q15" s="831">
        <f>SUM(Q6:Q14)</f>
        <v>9.5000000000000015E-2</v>
      </c>
      <c r="R15" s="831"/>
      <c r="S15" s="831"/>
      <c r="T15" s="831" t="s">
        <v>699</v>
      </c>
      <c r="U15" s="831"/>
      <c r="V15" s="831"/>
      <c r="W15" s="831"/>
      <c r="X15" s="831"/>
      <c r="Y15" s="831"/>
      <c r="Z15" s="715"/>
      <c r="AA15" s="715"/>
      <c r="AB15" s="715"/>
      <c r="AC15" s="715"/>
      <c r="AD15" s="715"/>
      <c r="AE15" s="715"/>
      <c r="AF15" s="715"/>
      <c r="AG15" s="715"/>
      <c r="AH15" s="715"/>
      <c r="AI15" s="715"/>
      <c r="AJ15" s="715"/>
      <c r="AK15" s="715"/>
      <c r="AL15" s="715"/>
      <c r="AM15" s="715"/>
      <c r="AN15" s="715"/>
      <c r="AO15" s="715"/>
      <c r="AP15" s="715"/>
      <c r="AQ15" s="715"/>
    </row>
    <row r="16" spans="1:43">
      <c r="A16" s="702"/>
      <c r="B16" s="702"/>
      <c r="C16" s="702"/>
      <c r="D16" s="702"/>
      <c r="E16" s="703"/>
      <c r="F16" s="703"/>
      <c r="H16" s="704"/>
    </row>
    <row r="17" spans="1:43">
      <c r="F17" s="704"/>
      <c r="H17" s="704"/>
      <c r="L17" s="705" t="s">
        <v>700</v>
      </c>
      <c r="M17" s="705"/>
      <c r="N17" s="697" t="s">
        <v>819</v>
      </c>
    </row>
    <row r="18" spans="1:43">
      <c r="B18" s="702"/>
      <c r="C18" s="702"/>
      <c r="D18" s="702"/>
      <c r="E18" s="832"/>
      <c r="F18" s="702"/>
      <c r="G18" s="702"/>
      <c r="H18" s="702"/>
      <c r="I18" s="702"/>
      <c r="J18" s="702"/>
      <c r="K18" s="702"/>
      <c r="L18" s="702" t="s">
        <v>701</v>
      </c>
      <c r="M18" s="702"/>
    </row>
    <row r="19" spans="1:43">
      <c r="B19" s="702"/>
      <c r="C19" s="702" t="s">
        <v>820</v>
      </c>
      <c r="D19" s="702"/>
      <c r="E19" s="832"/>
      <c r="F19" s="702"/>
      <c r="G19" s="702"/>
      <c r="H19" s="702"/>
      <c r="I19" s="702"/>
      <c r="J19" s="702"/>
      <c r="K19" s="702"/>
      <c r="L19" s="702"/>
      <c r="M19" s="702"/>
      <c r="N19" s="702"/>
      <c r="O19" s="702"/>
      <c r="P19" s="702"/>
      <c r="Q19" s="702"/>
      <c r="R19" s="702"/>
      <c r="S19" s="702"/>
      <c r="T19" s="702"/>
      <c r="U19" s="702"/>
      <c r="V19" s="702"/>
      <c r="W19" s="702"/>
      <c r="X19" s="702"/>
      <c r="Y19" s="702"/>
      <c r="Z19" s="702"/>
      <c r="AA19" s="702"/>
      <c r="AB19" s="702"/>
      <c r="AC19" s="702"/>
      <c r="AD19" s="702"/>
      <c r="AE19" s="702"/>
    </row>
    <row r="20" spans="1:43" s="813" customFormat="1">
      <c r="A20" s="701"/>
      <c r="B20" s="755"/>
      <c r="C20" s="755"/>
      <c r="D20" s="698" t="s">
        <v>821</v>
      </c>
      <c r="E20" s="756"/>
      <c r="F20" s="756"/>
      <c r="G20" s="698" t="s">
        <v>822</v>
      </c>
      <c r="H20" s="755"/>
      <c r="I20" s="755"/>
      <c r="J20" s="755"/>
      <c r="K20" s="755"/>
      <c r="L20" s="755"/>
      <c r="M20" s="755"/>
      <c r="N20" s="755"/>
      <c r="O20" s="756"/>
      <c r="P20" s="756"/>
      <c r="Q20" s="756"/>
      <c r="R20" s="756"/>
      <c r="S20" s="756"/>
      <c r="T20" s="755"/>
      <c r="U20" s="755"/>
      <c r="V20" s="756"/>
      <c r="W20" s="756"/>
      <c r="X20" s="756"/>
      <c r="Y20" s="756"/>
      <c r="Z20" s="826"/>
      <c r="AA20" s="826"/>
      <c r="AB20" s="826"/>
      <c r="AC20" s="826"/>
      <c r="AD20" s="826"/>
      <c r="AE20" s="826"/>
      <c r="AF20" s="777"/>
      <c r="AG20" s="699"/>
      <c r="AH20" s="699"/>
      <c r="AI20" s="699"/>
      <c r="AJ20" s="699"/>
      <c r="AK20" s="699"/>
      <c r="AL20" s="699"/>
      <c r="AM20" s="699"/>
      <c r="AN20" s="699"/>
      <c r="AO20" s="699"/>
      <c r="AP20" s="699"/>
      <c r="AQ20" s="699"/>
    </row>
    <row r="21" spans="1:43" s="813" customFormat="1">
      <c r="A21" s="701"/>
      <c r="B21" s="755"/>
      <c r="C21" s="755"/>
      <c r="D21" s="698" t="s">
        <v>415</v>
      </c>
      <c r="E21" s="756"/>
      <c r="F21" s="756"/>
      <c r="G21" s="698" t="s">
        <v>823</v>
      </c>
      <c r="H21" s="755"/>
      <c r="I21" s="755"/>
      <c r="J21" s="755"/>
      <c r="K21" s="755"/>
      <c r="L21" s="755"/>
      <c r="M21" s="755"/>
      <c r="N21" s="755"/>
      <c r="O21" s="756"/>
      <c r="P21" s="756"/>
      <c r="Q21" s="756"/>
      <c r="R21" s="756"/>
      <c r="S21" s="756"/>
      <c r="T21" s="755"/>
      <c r="U21" s="755"/>
      <c r="V21" s="756"/>
      <c r="W21" s="756"/>
      <c r="X21" s="756"/>
      <c r="Y21" s="756"/>
      <c r="Z21" s="826"/>
      <c r="AA21" s="826"/>
      <c r="AB21" s="826"/>
      <c r="AC21" s="826"/>
      <c r="AD21" s="826"/>
      <c r="AE21" s="826"/>
      <c r="AF21" s="777"/>
      <c r="AG21" s="699"/>
      <c r="AH21" s="699"/>
      <c r="AI21" s="699"/>
      <c r="AJ21" s="699"/>
      <c r="AK21" s="699"/>
      <c r="AL21" s="699"/>
      <c r="AM21" s="699"/>
      <c r="AN21" s="699"/>
      <c r="AO21" s="699"/>
      <c r="AP21" s="699"/>
      <c r="AQ21" s="699"/>
    </row>
    <row r="22" spans="1:43">
      <c r="B22" s="702"/>
      <c r="C22" s="702"/>
      <c r="D22" s="702"/>
      <c r="E22" s="832"/>
      <c r="F22" s="702"/>
      <c r="G22" s="702"/>
      <c r="H22" s="702"/>
      <c r="I22" s="702"/>
      <c r="J22" s="702"/>
      <c r="K22" s="702"/>
      <c r="L22" s="702"/>
      <c r="M22" s="702"/>
      <c r="N22" s="702"/>
      <c r="O22" s="702"/>
      <c r="P22" s="702"/>
      <c r="Q22" s="702"/>
      <c r="R22" s="702"/>
      <c r="S22" s="702"/>
      <c r="T22" s="702"/>
      <c r="U22" s="702"/>
      <c r="V22" s="702"/>
      <c r="W22" s="702"/>
      <c r="X22" s="702"/>
      <c r="Y22" s="702"/>
      <c r="Z22" s="702"/>
      <c r="AA22" s="702"/>
      <c r="AB22" s="702"/>
      <c r="AC22" s="702"/>
      <c r="AD22" s="702"/>
      <c r="AE22" s="702"/>
    </row>
    <row r="23" spans="1:43">
      <c r="B23" s="702"/>
      <c r="C23" s="702"/>
      <c r="D23" s="702"/>
      <c r="E23" s="832"/>
      <c r="F23" s="702"/>
      <c r="G23" s="702"/>
      <c r="H23" s="702"/>
      <c r="I23" s="702"/>
      <c r="J23" s="702"/>
      <c r="K23" s="702"/>
      <c r="L23" s="702"/>
      <c r="M23" s="702"/>
      <c r="N23" s="702"/>
      <c r="O23" s="702"/>
      <c r="P23" s="702"/>
      <c r="Q23" s="702"/>
      <c r="R23" s="702"/>
      <c r="S23" s="702"/>
      <c r="T23" s="702"/>
      <c r="U23" s="702"/>
      <c r="V23" s="702"/>
      <c r="W23" s="702"/>
      <c r="X23" s="702"/>
      <c r="Y23" s="702"/>
      <c r="Z23" s="702"/>
      <c r="AA23" s="702"/>
      <c r="AB23" s="702"/>
      <c r="AC23" s="702"/>
      <c r="AD23" s="702"/>
      <c r="AE23" s="702"/>
    </row>
    <row r="24" spans="1:43">
      <c r="B24" s="702"/>
      <c r="C24" s="702"/>
      <c r="D24" s="702"/>
      <c r="E24" s="832"/>
      <c r="F24" s="702"/>
      <c r="G24" s="702"/>
      <c r="H24" s="702"/>
      <c r="I24" s="702"/>
      <c r="J24" s="702"/>
      <c r="K24" s="702"/>
      <c r="L24" s="702"/>
      <c r="M24" s="702"/>
      <c r="N24" s="702"/>
      <c r="O24" s="702"/>
      <c r="P24" s="702"/>
      <c r="Q24" s="702"/>
      <c r="R24" s="702"/>
      <c r="S24" s="702"/>
      <c r="T24" s="702"/>
      <c r="U24" s="702"/>
      <c r="V24" s="702"/>
      <c r="W24" s="702"/>
      <c r="X24" s="702"/>
      <c r="Y24" s="702"/>
      <c r="Z24" s="702"/>
      <c r="AA24" s="702"/>
      <c r="AB24" s="702"/>
      <c r="AC24" s="702"/>
      <c r="AD24" s="702"/>
      <c r="AE24" s="702"/>
    </row>
    <row r="25" spans="1:43">
      <c r="B25" s="702"/>
      <c r="C25" s="702"/>
      <c r="D25" s="702"/>
      <c r="E25" s="832"/>
      <c r="F25" s="702"/>
      <c r="G25" s="702"/>
      <c r="H25" s="702"/>
      <c r="I25" s="702"/>
      <c r="J25" s="702"/>
      <c r="K25" s="702"/>
      <c r="L25" s="702"/>
      <c r="M25" s="702"/>
    </row>
    <row r="26" spans="1:43">
      <c r="H26" s="704"/>
      <c r="I26" s="704"/>
      <c r="L26" s="704"/>
      <c r="M26" s="704"/>
    </row>
    <row r="27" spans="1:43">
      <c r="H27" s="704"/>
      <c r="I27" s="704"/>
      <c r="L27" s="704"/>
      <c r="M27" s="704"/>
    </row>
    <row r="28" spans="1:43">
      <c r="H28" s="704"/>
    </row>
    <row r="29" spans="1:43">
      <c r="H29" s="704"/>
    </row>
    <row r="30" spans="1:43">
      <c r="H30" s="704"/>
    </row>
    <row r="31" spans="1:43">
      <c r="H31" s="704"/>
    </row>
    <row r="32" spans="1:43">
      <c r="H32" s="704"/>
    </row>
    <row r="33" spans="8:8">
      <c r="H33" s="704"/>
    </row>
    <row r="34" spans="8:8">
      <c r="H34" s="704"/>
    </row>
    <row r="35" spans="8:8">
      <c r="H35" s="704"/>
    </row>
    <row r="36" spans="8:8">
      <c r="H36" s="704"/>
    </row>
    <row r="37" spans="8:8">
      <c r="H37" s="704"/>
    </row>
    <row r="38" spans="8:8">
      <c r="H38" s="704"/>
    </row>
    <row r="39" spans="8:8">
      <c r="H39" s="704"/>
    </row>
    <row r="40" spans="8:8">
      <c r="H40" s="704"/>
    </row>
    <row r="41" spans="8:8">
      <c r="H41" s="704"/>
    </row>
    <row r="42" spans="8:8">
      <c r="H42" s="704"/>
    </row>
    <row r="43" spans="8:8">
      <c r="H43" s="704"/>
    </row>
    <row r="44" spans="8:8">
      <c r="H44" s="704"/>
    </row>
    <row r="45" spans="8:8">
      <c r="H45" s="704"/>
    </row>
    <row r="46" spans="8:8">
      <c r="H46" s="704"/>
    </row>
    <row r="47" spans="8:8">
      <c r="H47" s="704"/>
    </row>
    <row r="48" spans="8:8">
      <c r="H48" s="704"/>
    </row>
    <row r="49" spans="8:8">
      <c r="H49" s="704"/>
    </row>
    <row r="50" spans="8:8">
      <c r="H50" s="704"/>
    </row>
    <row r="51" spans="8:8">
      <c r="H51" s="704"/>
    </row>
    <row r="52" spans="8:8">
      <c r="H52" s="704"/>
    </row>
    <row r="53" spans="8:8">
      <c r="H53" s="704"/>
    </row>
    <row r="54" spans="8:8">
      <c r="H54" s="704"/>
    </row>
    <row r="55" spans="8:8">
      <c r="H55" s="704"/>
    </row>
    <row r="56" spans="8:8">
      <c r="H56" s="704"/>
    </row>
    <row r="57" spans="8:8">
      <c r="H57" s="704"/>
    </row>
    <row r="58" spans="8:8">
      <c r="H58" s="704"/>
    </row>
    <row r="59" spans="8:8">
      <c r="H59" s="704"/>
    </row>
    <row r="60" spans="8:8">
      <c r="H60" s="704"/>
    </row>
    <row r="61" spans="8:8">
      <c r="H61" s="704"/>
    </row>
    <row r="62" spans="8:8">
      <c r="H62" s="704"/>
    </row>
    <row r="63" spans="8:8">
      <c r="H63" s="704"/>
    </row>
    <row r="64" spans="8:8">
      <c r="H64" s="704"/>
    </row>
    <row r="65" spans="8:8">
      <c r="H65" s="704"/>
    </row>
    <row r="66" spans="8:8">
      <c r="H66" s="704"/>
    </row>
    <row r="67" spans="8:8">
      <c r="H67" s="704"/>
    </row>
    <row r="68" spans="8:8">
      <c r="H68" s="704"/>
    </row>
    <row r="69" spans="8:8">
      <c r="H69" s="704"/>
    </row>
    <row r="70" spans="8:8">
      <c r="H70" s="704"/>
    </row>
    <row r="71" spans="8:8">
      <c r="H71" s="704"/>
    </row>
    <row r="72" spans="8:8">
      <c r="H72" s="704"/>
    </row>
    <row r="73" spans="8:8">
      <c r="H73" s="704"/>
    </row>
    <row r="74" spans="8:8">
      <c r="H74" s="704"/>
    </row>
    <row r="75" spans="8:8">
      <c r="H75" s="704"/>
    </row>
    <row r="76" spans="8:8">
      <c r="H76" s="704"/>
    </row>
    <row r="77" spans="8:8">
      <c r="H77" s="704"/>
    </row>
    <row r="78" spans="8:8">
      <c r="H78" s="704"/>
    </row>
    <row r="79" spans="8:8">
      <c r="H79" s="704"/>
    </row>
    <row r="80" spans="8:8">
      <c r="H80" s="704"/>
    </row>
    <row r="81" spans="8:8">
      <c r="H81" s="704"/>
    </row>
    <row r="82" spans="8:8">
      <c r="H82" s="704"/>
    </row>
    <row r="83" spans="8:8">
      <c r="H83" s="704"/>
    </row>
    <row r="84" spans="8:8">
      <c r="H84" s="704"/>
    </row>
    <row r="85" spans="8:8">
      <c r="H85" s="704"/>
    </row>
    <row r="86" spans="8:8">
      <c r="H86" s="704"/>
    </row>
    <row r="87" spans="8:8">
      <c r="H87" s="704"/>
    </row>
    <row r="88" spans="8:8">
      <c r="H88" s="704"/>
    </row>
    <row r="89" spans="8:8">
      <c r="H89" s="704"/>
    </row>
    <row r="90" spans="8:8">
      <c r="H90" s="704"/>
    </row>
    <row r="91" spans="8:8">
      <c r="H91" s="704"/>
    </row>
    <row r="92" spans="8:8">
      <c r="H92" s="704"/>
    </row>
    <row r="93" spans="8:8">
      <c r="H93" s="704"/>
    </row>
    <row r="94" spans="8:8">
      <c r="H94" s="704"/>
    </row>
    <row r="95" spans="8:8">
      <c r="H95" s="704"/>
    </row>
    <row r="96" spans="8:8">
      <c r="H96" s="704"/>
    </row>
    <row r="97" spans="8:8">
      <c r="H97" s="704"/>
    </row>
    <row r="98" spans="8:8">
      <c r="H98" s="704"/>
    </row>
    <row r="99" spans="8:8">
      <c r="H99" s="704"/>
    </row>
    <row r="100" spans="8:8">
      <c r="H100" s="704"/>
    </row>
    <row r="101" spans="8:8">
      <c r="H101" s="704"/>
    </row>
    <row r="102" spans="8:8">
      <c r="H102" s="704"/>
    </row>
    <row r="103" spans="8:8">
      <c r="H103" s="704"/>
    </row>
    <row r="104" spans="8:8">
      <c r="H104" s="704"/>
    </row>
    <row r="105" spans="8:8">
      <c r="H105" s="704"/>
    </row>
    <row r="106" spans="8:8">
      <c r="H106" s="704"/>
    </row>
    <row r="107" spans="8:8">
      <c r="H107" s="704"/>
    </row>
    <row r="108" spans="8:8">
      <c r="H108" s="704"/>
    </row>
    <row r="109" spans="8:8">
      <c r="H109" s="704"/>
    </row>
    <row r="110" spans="8:8">
      <c r="H110" s="704"/>
    </row>
    <row r="111" spans="8:8">
      <c r="H111" s="704"/>
    </row>
    <row r="112" spans="8:8">
      <c r="H112" s="704"/>
    </row>
    <row r="113" spans="8:8">
      <c r="H113" s="704"/>
    </row>
    <row r="114" spans="8:8">
      <c r="H114" s="704"/>
    </row>
    <row r="115" spans="8:8">
      <c r="H115" s="704"/>
    </row>
    <row r="116" spans="8:8">
      <c r="H116" s="704"/>
    </row>
    <row r="117" spans="8:8">
      <c r="H117" s="704"/>
    </row>
    <row r="118" spans="8:8">
      <c r="H118" s="704"/>
    </row>
    <row r="119" spans="8:8">
      <c r="H119" s="704"/>
    </row>
    <row r="120" spans="8:8">
      <c r="H120" s="704"/>
    </row>
    <row r="121" spans="8:8">
      <c r="H121" s="704"/>
    </row>
    <row r="122" spans="8:8">
      <c r="H122" s="704"/>
    </row>
    <row r="123" spans="8:8">
      <c r="H123" s="704"/>
    </row>
    <row r="124" spans="8:8">
      <c r="H124" s="704"/>
    </row>
    <row r="125" spans="8:8">
      <c r="H125" s="704"/>
    </row>
    <row r="126" spans="8:8">
      <c r="H126" s="704"/>
    </row>
    <row r="127" spans="8:8">
      <c r="H127" s="704"/>
    </row>
    <row r="128" spans="8:8">
      <c r="H128" s="704"/>
    </row>
    <row r="129" spans="8:8">
      <c r="H129" s="704"/>
    </row>
    <row r="130" spans="8:8">
      <c r="H130" s="704"/>
    </row>
    <row r="131" spans="8:8">
      <c r="H131" s="704"/>
    </row>
    <row r="132" spans="8:8">
      <c r="H132" s="704"/>
    </row>
    <row r="133" spans="8:8">
      <c r="H133" s="704"/>
    </row>
    <row r="134" spans="8:8">
      <c r="H134" s="704"/>
    </row>
    <row r="135" spans="8:8">
      <c r="H135" s="704"/>
    </row>
    <row r="136" spans="8:8">
      <c r="H136" s="704"/>
    </row>
    <row r="137" spans="8:8">
      <c r="H137" s="704"/>
    </row>
    <row r="138" spans="8:8">
      <c r="H138" s="704"/>
    </row>
    <row r="139" spans="8:8">
      <c r="H139" s="704"/>
    </row>
    <row r="140" spans="8:8">
      <c r="H140" s="704"/>
    </row>
    <row r="141" spans="8:8">
      <c r="H141" s="704"/>
    </row>
    <row r="142" spans="8:8">
      <c r="H142" s="704"/>
    </row>
    <row r="143" spans="8:8">
      <c r="H143" s="704"/>
    </row>
    <row r="144" spans="8:8">
      <c r="H144" s="704"/>
    </row>
    <row r="145" spans="8:8">
      <c r="H145" s="704"/>
    </row>
    <row r="146" spans="8:8">
      <c r="H146" s="704"/>
    </row>
    <row r="147" spans="8:8">
      <c r="H147" s="704"/>
    </row>
    <row r="148" spans="8:8">
      <c r="H148" s="704"/>
    </row>
    <row r="149" spans="8:8">
      <c r="H149" s="704"/>
    </row>
    <row r="150" spans="8:8">
      <c r="H150" s="704"/>
    </row>
    <row r="151" spans="8:8">
      <c r="H151" s="704"/>
    </row>
    <row r="152" spans="8:8">
      <c r="H152" s="704"/>
    </row>
    <row r="153" spans="8:8">
      <c r="H153" s="704"/>
    </row>
    <row r="154" spans="8:8">
      <c r="H154" s="704"/>
    </row>
    <row r="155" spans="8:8">
      <c r="H155" s="704"/>
    </row>
    <row r="156" spans="8:8">
      <c r="H156" s="704"/>
    </row>
    <row r="157" spans="8:8">
      <c r="H157" s="704"/>
    </row>
    <row r="158" spans="8:8">
      <c r="H158" s="704"/>
    </row>
    <row r="159" spans="8:8">
      <c r="H159" s="704"/>
    </row>
    <row r="160" spans="8:8">
      <c r="H160" s="704"/>
    </row>
    <row r="161" spans="8:8">
      <c r="H161" s="704"/>
    </row>
    <row r="162" spans="8:8">
      <c r="H162" s="704"/>
    </row>
    <row r="163" spans="8:8">
      <c r="H163" s="704"/>
    </row>
    <row r="164" spans="8:8">
      <c r="H164" s="704"/>
    </row>
    <row r="165" spans="8:8">
      <c r="H165" s="704"/>
    </row>
    <row r="166" spans="8:8">
      <c r="H166" s="704"/>
    </row>
    <row r="167" spans="8:8">
      <c r="H167" s="704"/>
    </row>
    <row r="168" spans="8:8">
      <c r="H168" s="704"/>
    </row>
    <row r="169" spans="8:8">
      <c r="H169" s="704"/>
    </row>
    <row r="170" spans="8:8">
      <c r="H170" s="704"/>
    </row>
    <row r="171" spans="8:8">
      <c r="H171" s="704"/>
    </row>
    <row r="172" spans="8:8">
      <c r="H172" s="704"/>
    </row>
    <row r="173" spans="8:8">
      <c r="H173" s="704"/>
    </row>
    <row r="174" spans="8:8">
      <c r="H174" s="704"/>
    </row>
    <row r="175" spans="8:8">
      <c r="H175" s="704"/>
    </row>
    <row r="176" spans="8:8">
      <c r="H176" s="704"/>
    </row>
    <row r="177" spans="8:8">
      <c r="H177" s="704"/>
    </row>
    <row r="178" spans="8:8">
      <c r="H178" s="704"/>
    </row>
    <row r="179" spans="8:8">
      <c r="H179" s="704"/>
    </row>
    <row r="180" spans="8:8">
      <c r="H180" s="704"/>
    </row>
    <row r="181" spans="8:8">
      <c r="H181" s="704"/>
    </row>
    <row r="182" spans="8:8">
      <c r="H182" s="704"/>
    </row>
    <row r="183" spans="8:8">
      <c r="H183" s="704"/>
    </row>
    <row r="184" spans="8:8">
      <c r="H184" s="704"/>
    </row>
    <row r="185" spans="8:8">
      <c r="H185" s="704"/>
    </row>
    <row r="186" spans="8:8">
      <c r="H186" s="704"/>
    </row>
    <row r="187" spans="8:8">
      <c r="H187" s="704"/>
    </row>
    <row r="188" spans="8:8">
      <c r="H188" s="704"/>
    </row>
    <row r="189" spans="8:8">
      <c r="H189" s="704"/>
    </row>
    <row r="190" spans="8:8">
      <c r="H190" s="704"/>
    </row>
    <row r="191" spans="8:8">
      <c r="H191" s="704"/>
    </row>
    <row r="192" spans="8:8">
      <c r="H192" s="704"/>
    </row>
    <row r="193" spans="8:8">
      <c r="H193" s="704"/>
    </row>
    <row r="194" spans="8:8">
      <c r="H194" s="704"/>
    </row>
    <row r="195" spans="8:8">
      <c r="H195" s="704"/>
    </row>
    <row r="196" spans="8:8">
      <c r="H196" s="704"/>
    </row>
    <row r="197" spans="8:8">
      <c r="H197" s="704"/>
    </row>
    <row r="198" spans="8:8">
      <c r="H198" s="704"/>
    </row>
    <row r="199" spans="8:8">
      <c r="H199" s="704"/>
    </row>
    <row r="200" spans="8:8">
      <c r="H200" s="704"/>
    </row>
    <row r="201" spans="8:8">
      <c r="H201" s="704"/>
    </row>
    <row r="202" spans="8:8">
      <c r="H202" s="704"/>
    </row>
    <row r="203" spans="8:8">
      <c r="H203" s="704"/>
    </row>
    <row r="204" spans="8:8">
      <c r="H204" s="704"/>
    </row>
    <row r="205" spans="8:8">
      <c r="H205" s="704"/>
    </row>
    <row r="206" spans="8:8">
      <c r="H206" s="704"/>
    </row>
    <row r="207" spans="8:8">
      <c r="H207" s="704"/>
    </row>
    <row r="208" spans="8:8">
      <c r="H208" s="704"/>
    </row>
    <row r="209" spans="8:8">
      <c r="H209" s="704"/>
    </row>
    <row r="210" spans="8:8">
      <c r="H210" s="704"/>
    </row>
    <row r="211" spans="8:8">
      <c r="H211" s="704"/>
    </row>
    <row r="212" spans="8:8">
      <c r="H212" s="704"/>
    </row>
    <row r="213" spans="8:8">
      <c r="H213" s="704"/>
    </row>
    <row r="214" spans="8:8">
      <c r="H214" s="704"/>
    </row>
    <row r="215" spans="8:8">
      <c r="H215" s="704"/>
    </row>
    <row r="216" spans="8:8">
      <c r="H216" s="704"/>
    </row>
    <row r="217" spans="8:8">
      <c r="H217" s="704"/>
    </row>
    <row r="218" spans="8:8">
      <c r="H218" s="704"/>
    </row>
  </sheetData>
  <autoFilter ref="A5:AQ15"/>
  <mergeCells count="30">
    <mergeCell ref="AE6:AE13"/>
    <mergeCell ref="B12:B13"/>
    <mergeCell ref="D12:D13"/>
    <mergeCell ref="E12:E13"/>
    <mergeCell ref="Z4:AE4"/>
    <mergeCell ref="AF4:AQ4"/>
    <mergeCell ref="B6:B11"/>
    <mergeCell ref="D6:D11"/>
    <mergeCell ref="E6:E11"/>
    <mergeCell ref="Z6:Z13"/>
    <mergeCell ref="AA6:AA13"/>
    <mergeCell ref="AB6:AB13"/>
    <mergeCell ref="AC6:AC13"/>
    <mergeCell ref="AD6:AD13"/>
    <mergeCell ref="J4:J5"/>
    <mergeCell ref="K4:K5"/>
    <mergeCell ref="L4:L5"/>
    <mergeCell ref="M4:M5"/>
    <mergeCell ref="O4:Q4"/>
    <mergeCell ref="R4:Y4"/>
    <mergeCell ref="A1:D2"/>
    <mergeCell ref="E1:AK2"/>
    <mergeCell ref="AL1:AQ1"/>
    <mergeCell ref="AL2:AQ2"/>
    <mergeCell ref="A4:A5"/>
    <mergeCell ref="B4:C4"/>
    <mergeCell ref="D4:D5"/>
    <mergeCell ref="E4:F4"/>
    <mergeCell ref="G4:G5"/>
    <mergeCell ref="H4:I4"/>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X32"/>
  <sheetViews>
    <sheetView zoomScale="80" zoomScaleNormal="80" workbookViewId="0">
      <selection activeCell="J15" sqref="J15"/>
    </sheetView>
  </sheetViews>
  <sheetFormatPr defaultColWidth="14.375" defaultRowHeight="15"/>
  <cols>
    <col min="1" max="1" width="4.125" style="697" customWidth="1"/>
    <col min="2" max="2" width="6.875" style="697" customWidth="1"/>
    <col min="3" max="3" width="7.25" style="697" customWidth="1"/>
    <col min="4" max="4" width="23" style="697" customWidth="1"/>
    <col min="5" max="5" width="7.875" style="697" customWidth="1"/>
    <col min="6" max="6" width="6.375" style="697" customWidth="1"/>
    <col min="7" max="7" width="17.625" style="697" customWidth="1"/>
    <col min="8" max="8" width="37.5" style="697" customWidth="1"/>
    <col min="9" max="11" width="6" style="704" customWidth="1"/>
    <col min="12" max="12" width="11.5" style="697" customWidth="1"/>
    <col min="13" max="13" width="9.375" style="697" customWidth="1"/>
    <col min="14" max="14" width="5" style="697" customWidth="1"/>
    <col min="15" max="15" width="6.875" style="697" customWidth="1"/>
    <col min="16" max="16" width="7.625" style="697" customWidth="1"/>
    <col min="17" max="20" width="5.625" style="697" bestFit="1" customWidth="1"/>
    <col min="21" max="23" width="5.625" style="697" customWidth="1"/>
    <col min="24" max="24" width="5.625" style="697" bestFit="1" customWidth="1"/>
    <col min="25" max="16384" width="14.375" style="697"/>
  </cols>
  <sheetData>
    <row r="1" spans="1:24" ht="14.25" customHeight="1">
      <c r="A1" s="833" t="s">
        <v>824</v>
      </c>
      <c r="B1" s="732"/>
      <c r="C1" s="732"/>
      <c r="D1" s="732"/>
      <c r="E1" s="834" t="s">
        <v>702</v>
      </c>
      <c r="F1" s="834"/>
      <c r="G1" s="834"/>
      <c r="H1" s="834"/>
      <c r="I1" s="834"/>
      <c r="J1" s="834"/>
      <c r="K1" s="834"/>
      <c r="L1" s="834"/>
      <c r="M1" s="834"/>
      <c r="N1" s="834"/>
      <c r="O1" s="834"/>
      <c r="P1" s="834"/>
      <c r="Q1" s="834"/>
      <c r="R1" s="834"/>
      <c r="S1" s="834"/>
      <c r="T1" s="834"/>
      <c r="U1" s="834"/>
      <c r="V1" s="834"/>
      <c r="W1" s="834"/>
      <c r="X1" s="834"/>
    </row>
    <row r="2" spans="1:24" ht="14.25" customHeight="1">
      <c r="A2" s="732"/>
      <c r="B2" s="732"/>
      <c r="C2" s="732"/>
      <c r="D2" s="732"/>
      <c r="E2" s="834"/>
      <c r="F2" s="834"/>
      <c r="G2" s="834"/>
      <c r="H2" s="834"/>
      <c r="I2" s="834"/>
      <c r="J2" s="834"/>
      <c r="K2" s="834"/>
      <c r="L2" s="834"/>
      <c r="M2" s="834"/>
      <c r="N2" s="834"/>
      <c r="O2" s="834"/>
      <c r="P2" s="834"/>
      <c r="Q2" s="834"/>
      <c r="R2" s="834"/>
      <c r="S2" s="834"/>
      <c r="T2" s="834"/>
      <c r="U2" s="834"/>
      <c r="V2" s="834"/>
      <c r="W2" s="834"/>
      <c r="X2" s="834"/>
    </row>
    <row r="3" spans="1:24">
      <c r="C3" s="697" t="s">
        <v>99</v>
      </c>
      <c r="D3" s="697" t="s">
        <v>825</v>
      </c>
    </row>
    <row r="4" spans="1:24" ht="14.25" customHeight="1">
      <c r="A4" s="835" t="s">
        <v>0</v>
      </c>
      <c r="B4" s="835" t="s">
        <v>1</v>
      </c>
      <c r="C4" s="836"/>
      <c r="D4" s="835" t="s">
        <v>684</v>
      </c>
      <c r="E4" s="835" t="s">
        <v>685</v>
      </c>
      <c r="F4" s="835"/>
      <c r="G4" s="835" t="s">
        <v>703</v>
      </c>
      <c r="H4" s="835" t="s">
        <v>704</v>
      </c>
      <c r="I4" s="835" t="s">
        <v>705</v>
      </c>
      <c r="J4" s="835" t="s">
        <v>706</v>
      </c>
      <c r="K4" s="835"/>
      <c r="L4" s="835" t="s">
        <v>707</v>
      </c>
      <c r="M4" s="835" t="s">
        <v>708</v>
      </c>
      <c r="N4" s="837" t="s">
        <v>826</v>
      </c>
      <c r="O4" s="838"/>
      <c r="P4" s="839"/>
      <c r="Q4" s="840" t="s">
        <v>827</v>
      </c>
      <c r="R4" s="841"/>
      <c r="S4" s="841"/>
      <c r="T4" s="841"/>
      <c r="U4" s="841"/>
      <c r="V4" s="841"/>
      <c r="W4" s="841"/>
      <c r="X4" s="841"/>
    </row>
    <row r="5" spans="1:24" ht="47.25" customHeight="1">
      <c r="A5" s="836"/>
      <c r="B5" s="842" t="s">
        <v>469</v>
      </c>
      <c r="C5" s="842" t="s">
        <v>692</v>
      </c>
      <c r="D5" s="836"/>
      <c r="E5" s="843" t="s">
        <v>469</v>
      </c>
      <c r="F5" s="843" t="s">
        <v>5</v>
      </c>
      <c r="G5" s="836"/>
      <c r="H5" s="835"/>
      <c r="I5" s="835"/>
      <c r="J5" s="842" t="s">
        <v>693</v>
      </c>
      <c r="K5" s="842" t="s">
        <v>709</v>
      </c>
      <c r="L5" s="836"/>
      <c r="M5" s="835"/>
      <c r="N5" s="842" t="s">
        <v>828</v>
      </c>
      <c r="O5" s="842" t="s">
        <v>829</v>
      </c>
      <c r="P5" s="842" t="s">
        <v>777</v>
      </c>
      <c r="Q5" s="842">
        <v>1</v>
      </c>
      <c r="R5" s="842">
        <v>2</v>
      </c>
      <c r="S5" s="842">
        <v>3</v>
      </c>
      <c r="T5" s="842">
        <v>4</v>
      </c>
      <c r="U5" s="842">
        <v>5</v>
      </c>
      <c r="V5" s="842">
        <v>6</v>
      </c>
      <c r="W5" s="842">
        <v>7</v>
      </c>
      <c r="X5" s="842">
        <v>8</v>
      </c>
    </row>
    <row r="6" spans="1:24" ht="30">
      <c r="A6" s="740">
        <v>1</v>
      </c>
      <c r="B6" s="769" t="s">
        <v>734</v>
      </c>
      <c r="C6" s="742" t="s">
        <v>830</v>
      </c>
      <c r="D6" s="844" t="s">
        <v>736</v>
      </c>
      <c r="E6" s="845">
        <f>F6+F7+F8+F9</f>
        <v>0.49999999999999994</v>
      </c>
      <c r="F6" s="846">
        <v>0.1</v>
      </c>
      <c r="G6" s="765" t="s">
        <v>831</v>
      </c>
      <c r="H6" s="765" t="str">
        <f>IFERROR(VLOOKUP(G6,'[5]Tu dien NL'!$B$9:$C$77,2,0),"")</f>
        <v>Là hiểu biết về quá trình kinh doanh và các phương pháp thúc đẩy kinh doanh của công ty</v>
      </c>
      <c r="I6" s="742" t="s">
        <v>714</v>
      </c>
      <c r="J6" s="742"/>
      <c r="K6" s="847">
        <v>2</v>
      </c>
      <c r="L6" s="848" t="s">
        <v>832</v>
      </c>
      <c r="M6" s="847" t="s">
        <v>114</v>
      </c>
      <c r="N6" s="742">
        <v>3</v>
      </c>
      <c r="O6" s="849">
        <f>N6/K6</f>
        <v>1.5</v>
      </c>
      <c r="P6" s="849">
        <f>O6*F6</f>
        <v>0.15000000000000002</v>
      </c>
      <c r="Q6" s="742">
        <v>1</v>
      </c>
      <c r="R6" s="742">
        <f>K6</f>
        <v>2</v>
      </c>
      <c r="S6" s="742">
        <v>3</v>
      </c>
      <c r="T6" s="701">
        <v>4</v>
      </c>
      <c r="U6" s="701"/>
      <c r="V6" s="701"/>
      <c r="W6" s="701"/>
      <c r="X6" s="701"/>
    </row>
    <row r="7" spans="1:24" ht="45">
      <c r="A7" s="740">
        <v>2</v>
      </c>
      <c r="B7" s="776"/>
      <c r="C7" s="742" t="s">
        <v>833</v>
      </c>
      <c r="D7" s="844"/>
      <c r="E7" s="741"/>
      <c r="F7" s="846">
        <v>0.25</v>
      </c>
      <c r="G7" s="765" t="s">
        <v>834</v>
      </c>
      <c r="H7" s="765" t="str">
        <f>IFERROR(VLOOKUP(G7,'[5]Tu dien NL'!$B$9:$C$77,2,0),"")</f>
        <v>Là khả năng thuyết phục người mua đồng ý sử dụng dịch vụ hoặc sản phẩm và trả tiền cho việc sử dụng đó</v>
      </c>
      <c r="I7" s="742" t="s">
        <v>711</v>
      </c>
      <c r="J7" s="742"/>
      <c r="K7" s="847">
        <v>2</v>
      </c>
      <c r="L7" s="848" t="s">
        <v>832</v>
      </c>
      <c r="M7" s="847" t="s">
        <v>114</v>
      </c>
      <c r="N7" s="742">
        <v>3</v>
      </c>
      <c r="O7" s="849">
        <f t="shared" ref="O7:O17" si="0">N7/K7</f>
        <v>1.5</v>
      </c>
      <c r="P7" s="849">
        <f t="shared" ref="P7:P17" si="1">O7*F7</f>
        <v>0.375</v>
      </c>
      <c r="Q7" s="742">
        <v>1</v>
      </c>
      <c r="R7" s="742">
        <f t="shared" ref="R7:R17" si="2">K7</f>
        <v>2</v>
      </c>
      <c r="S7" s="742">
        <v>3</v>
      </c>
      <c r="T7" s="701">
        <v>4</v>
      </c>
      <c r="U7" s="701"/>
      <c r="V7" s="701"/>
      <c r="W7" s="701"/>
      <c r="X7" s="701"/>
    </row>
    <row r="8" spans="1:24" ht="30">
      <c r="A8" s="740">
        <v>3</v>
      </c>
      <c r="B8" s="776"/>
      <c r="C8" s="742" t="s">
        <v>835</v>
      </c>
      <c r="D8" s="844"/>
      <c r="E8" s="741"/>
      <c r="F8" s="846">
        <v>0.1</v>
      </c>
      <c r="G8" s="765" t="s">
        <v>836</v>
      </c>
      <c r="H8" s="765" t="str">
        <f>IFERROR(VLOOKUP(G8,'[5]Tu dien NL'!$B$9:$C$77,2,0),"")</f>
        <v>Là khả năng duy trì mối quan hệ, tạo ra sự hài lòng cho khách hàng</v>
      </c>
      <c r="I8" s="742" t="s">
        <v>711</v>
      </c>
      <c r="J8" s="742"/>
      <c r="K8" s="742">
        <v>3</v>
      </c>
      <c r="L8" s="848" t="s">
        <v>832</v>
      </c>
      <c r="M8" s="847" t="s">
        <v>114</v>
      </c>
      <c r="N8" s="742">
        <v>4</v>
      </c>
      <c r="O8" s="849">
        <f t="shared" si="0"/>
        <v>1.3333333333333333</v>
      </c>
      <c r="P8" s="849">
        <f t="shared" si="1"/>
        <v>0.13333333333333333</v>
      </c>
      <c r="Q8" s="742">
        <v>2</v>
      </c>
      <c r="R8" s="742">
        <f t="shared" si="2"/>
        <v>3</v>
      </c>
      <c r="S8" s="742">
        <v>4</v>
      </c>
      <c r="T8" s="701">
        <v>4</v>
      </c>
      <c r="U8" s="701"/>
      <c r="V8" s="701"/>
      <c r="W8" s="701"/>
      <c r="X8" s="701"/>
    </row>
    <row r="9" spans="1:24" s="700" customFormat="1" ht="45">
      <c r="A9" s="740">
        <v>4</v>
      </c>
      <c r="B9" s="753"/>
      <c r="C9" s="742" t="s">
        <v>837</v>
      </c>
      <c r="D9" s="844"/>
      <c r="E9" s="741"/>
      <c r="F9" s="846">
        <v>0.05</v>
      </c>
      <c r="G9" s="850" t="s">
        <v>838</v>
      </c>
      <c r="H9" s="765" t="str">
        <f>IFERROR(VLOOKUP(G9,'[5]Tu dien NL'!$B$9:$C$77,2,0),"")</f>
        <v>Là hiểu biết về quy trình triển khai dịch vụ, giá cả, ưu và nhược điểm của các sản phẩm dịch vụ công ty</v>
      </c>
      <c r="I9" s="742" t="s">
        <v>714</v>
      </c>
      <c r="J9" s="742"/>
      <c r="K9" s="742">
        <v>2</v>
      </c>
      <c r="L9" s="848" t="s">
        <v>832</v>
      </c>
      <c r="M9" s="847" t="s">
        <v>114</v>
      </c>
      <c r="N9" s="742">
        <v>3</v>
      </c>
      <c r="O9" s="849">
        <f t="shared" si="0"/>
        <v>1.5</v>
      </c>
      <c r="P9" s="849">
        <f t="shared" si="1"/>
        <v>7.5000000000000011E-2</v>
      </c>
      <c r="Q9" s="701">
        <v>1</v>
      </c>
      <c r="R9" s="742">
        <f t="shared" si="2"/>
        <v>2</v>
      </c>
      <c r="S9" s="742">
        <v>3</v>
      </c>
      <c r="T9" s="701">
        <v>4</v>
      </c>
      <c r="U9" s="701"/>
      <c r="V9" s="701"/>
      <c r="W9" s="701"/>
      <c r="X9" s="701"/>
    </row>
    <row r="10" spans="1:24" s="700" customFormat="1" ht="45">
      <c r="A10" s="740">
        <v>5</v>
      </c>
      <c r="B10" s="710" t="s">
        <v>2</v>
      </c>
      <c r="C10" s="742" t="s">
        <v>710</v>
      </c>
      <c r="D10" s="711" t="s">
        <v>839</v>
      </c>
      <c r="E10" s="712">
        <f>F10</f>
        <v>0.2</v>
      </c>
      <c r="F10" s="846">
        <v>0.2</v>
      </c>
      <c r="G10" s="765" t="s">
        <v>840</v>
      </c>
      <c r="H10" s="765" t="str">
        <f>IFERROR(VLOOKUP(G10,'[5]Tu dien NL'!$B$9:$C$77,2,0),"")</f>
        <v>Là hiểu biết về quy trình liên quan đến mua bán nguyên vật liệu, vận chuyển, kho bãi, các nguyên lý quản lý hậu cần</v>
      </c>
      <c r="I10" s="742" t="s">
        <v>714</v>
      </c>
      <c r="J10" s="742"/>
      <c r="K10" s="742">
        <v>2</v>
      </c>
      <c r="L10" s="848" t="s">
        <v>832</v>
      </c>
      <c r="M10" s="847" t="s">
        <v>114</v>
      </c>
      <c r="N10" s="742">
        <v>3</v>
      </c>
      <c r="O10" s="849">
        <f t="shared" si="0"/>
        <v>1.5</v>
      </c>
      <c r="P10" s="849">
        <f t="shared" si="1"/>
        <v>0.30000000000000004</v>
      </c>
      <c r="Q10" s="701">
        <v>1</v>
      </c>
      <c r="R10" s="742">
        <f t="shared" si="2"/>
        <v>2</v>
      </c>
      <c r="S10" s="742">
        <v>3</v>
      </c>
      <c r="T10" s="701">
        <v>4</v>
      </c>
      <c r="U10" s="701"/>
      <c r="V10" s="701"/>
      <c r="W10" s="701"/>
      <c r="X10" s="701"/>
    </row>
    <row r="11" spans="1:24" s="700" customFormat="1" ht="30">
      <c r="A11" s="740">
        <v>6</v>
      </c>
      <c r="B11" s="851" t="s">
        <v>841</v>
      </c>
      <c r="C11" s="742" t="s">
        <v>842</v>
      </c>
      <c r="D11" s="852" t="s">
        <v>843</v>
      </c>
      <c r="E11" s="853">
        <f>F11</f>
        <v>0.1</v>
      </c>
      <c r="F11" s="846">
        <v>0.1</v>
      </c>
      <c r="G11" s="765" t="s">
        <v>471</v>
      </c>
      <c r="H11" s="765" t="str">
        <f>IFERROR(VLOOKUP(G11,'[5]Tu dien NL'!$B$9:$C$77,2,0),"")</f>
        <v>Là khả năng tạo ảnh hưởng, hướng dẫn, dẫn dắt người khác đạt được mục tiêu chung</v>
      </c>
      <c r="I11" s="742" t="s">
        <v>711</v>
      </c>
      <c r="J11" s="742"/>
      <c r="K11" s="742">
        <v>3</v>
      </c>
      <c r="L11" s="848" t="s">
        <v>832</v>
      </c>
      <c r="M11" s="847" t="s">
        <v>114</v>
      </c>
      <c r="N11" s="742">
        <v>1</v>
      </c>
      <c r="O11" s="849">
        <f t="shared" si="0"/>
        <v>0.33333333333333331</v>
      </c>
      <c r="P11" s="849">
        <f t="shared" si="1"/>
        <v>3.3333333333333333E-2</v>
      </c>
      <c r="Q11" s="701">
        <v>2</v>
      </c>
      <c r="R11" s="742">
        <f t="shared" si="2"/>
        <v>3</v>
      </c>
      <c r="S11" s="742">
        <v>4</v>
      </c>
      <c r="T11" s="701">
        <v>4</v>
      </c>
      <c r="U11" s="701"/>
      <c r="V11" s="701"/>
      <c r="W11" s="701"/>
      <c r="X11" s="701"/>
    </row>
    <row r="12" spans="1:24" s="700" customFormat="1" ht="30">
      <c r="A12" s="740">
        <v>7</v>
      </c>
      <c r="B12" s="854" t="s">
        <v>761</v>
      </c>
      <c r="C12" s="742" t="s">
        <v>844</v>
      </c>
      <c r="D12" s="855" t="s">
        <v>763</v>
      </c>
      <c r="E12" s="856">
        <f>F12</f>
        <v>0.05</v>
      </c>
      <c r="F12" s="846">
        <v>0.05</v>
      </c>
      <c r="G12" s="857" t="s">
        <v>845</v>
      </c>
      <c r="H12" s="765" t="str">
        <f>IFERROR(VLOOKUP(G12,'[5]Tu dien NL'!$B$9:$C$77,2,0),"")</f>
        <v>Là hiểu biết về thông tin và cách sắp xếp cont trong bãi</v>
      </c>
      <c r="I12" s="742" t="s">
        <v>714</v>
      </c>
      <c r="J12" s="742"/>
      <c r="K12" s="742">
        <v>2</v>
      </c>
      <c r="L12" s="848" t="s">
        <v>832</v>
      </c>
      <c r="M12" s="847" t="s">
        <v>114</v>
      </c>
      <c r="N12" s="742">
        <v>1</v>
      </c>
      <c r="O12" s="849">
        <f t="shared" si="0"/>
        <v>0.5</v>
      </c>
      <c r="P12" s="849">
        <f t="shared" si="1"/>
        <v>2.5000000000000001E-2</v>
      </c>
      <c r="Q12" s="701">
        <v>1</v>
      </c>
      <c r="R12" s="742">
        <f t="shared" si="2"/>
        <v>2</v>
      </c>
      <c r="S12" s="742">
        <v>3</v>
      </c>
      <c r="T12" s="701">
        <v>4</v>
      </c>
      <c r="U12" s="701"/>
      <c r="V12" s="701"/>
      <c r="W12" s="701"/>
      <c r="X12" s="701"/>
    </row>
    <row r="13" spans="1:24" s="700" customFormat="1" ht="45">
      <c r="A13" s="740">
        <v>8</v>
      </c>
      <c r="B13" s="858" t="s">
        <v>846</v>
      </c>
      <c r="C13" s="742" t="s">
        <v>847</v>
      </c>
      <c r="D13" s="855" t="s">
        <v>848</v>
      </c>
      <c r="E13" s="856">
        <f>F13</f>
        <v>0.05</v>
      </c>
      <c r="F13" s="846">
        <v>0.05</v>
      </c>
      <c r="G13" s="857" t="s">
        <v>849</v>
      </c>
      <c r="H13" s="765" t="str">
        <f>IFERROR(VLOOKUP(G13,'[5]Tu dien NL'!$B$9:$C$77,2,0),"")</f>
        <v>Là hiểu biết về cách thức triển khai và những lưu ý về dự án</v>
      </c>
      <c r="I13" s="742" t="s">
        <v>714</v>
      </c>
      <c r="J13" s="742"/>
      <c r="K13" s="742">
        <v>3</v>
      </c>
      <c r="L13" s="848" t="s">
        <v>832</v>
      </c>
      <c r="M13" s="847" t="s">
        <v>114</v>
      </c>
      <c r="N13" s="742">
        <v>3</v>
      </c>
      <c r="O13" s="849">
        <f t="shared" si="0"/>
        <v>1</v>
      </c>
      <c r="P13" s="849">
        <f t="shared" si="1"/>
        <v>0.05</v>
      </c>
      <c r="Q13" s="701">
        <v>2</v>
      </c>
      <c r="R13" s="742">
        <f t="shared" si="2"/>
        <v>3</v>
      </c>
      <c r="S13" s="742">
        <v>4</v>
      </c>
      <c r="T13" s="701">
        <v>4</v>
      </c>
      <c r="U13" s="701"/>
      <c r="V13" s="701"/>
      <c r="W13" s="701"/>
      <c r="X13" s="701"/>
    </row>
    <row r="14" spans="1:24" s="700" customFormat="1">
      <c r="A14" s="740">
        <v>10</v>
      </c>
      <c r="B14" s="741" t="s">
        <v>720</v>
      </c>
      <c r="C14" s="742" t="s">
        <v>721</v>
      </c>
      <c r="D14" s="859" t="s">
        <v>850</v>
      </c>
      <c r="E14" s="860">
        <v>0.1</v>
      </c>
      <c r="F14" s="861">
        <v>2.5000000000000001E-2</v>
      </c>
      <c r="G14" s="862" t="s">
        <v>851</v>
      </c>
      <c r="H14" s="765" t="str">
        <f>IFERROR(VLOOKUP(G14,'[5]Tu dien NL'!$B$9:$C$77,2,0),"")</f>
        <v/>
      </c>
      <c r="I14" s="863" t="s">
        <v>139</v>
      </c>
      <c r="J14" s="862"/>
      <c r="K14" s="863">
        <v>3</v>
      </c>
      <c r="L14" s="848" t="s">
        <v>832</v>
      </c>
      <c r="M14" s="847" t="s">
        <v>114</v>
      </c>
      <c r="N14" s="740">
        <v>3</v>
      </c>
      <c r="O14" s="849">
        <f t="shared" si="0"/>
        <v>1</v>
      </c>
      <c r="P14" s="849">
        <f t="shared" si="1"/>
        <v>2.5000000000000001E-2</v>
      </c>
      <c r="Q14" s="742">
        <v>2</v>
      </c>
      <c r="R14" s="742">
        <f t="shared" si="2"/>
        <v>3</v>
      </c>
      <c r="S14" s="742">
        <v>4</v>
      </c>
      <c r="T14" s="701">
        <v>4</v>
      </c>
      <c r="U14" s="701"/>
      <c r="V14" s="701"/>
      <c r="W14" s="701"/>
      <c r="X14" s="701"/>
    </row>
    <row r="15" spans="1:24" s="700" customFormat="1">
      <c r="A15" s="740">
        <v>11</v>
      </c>
      <c r="B15" s="741"/>
      <c r="C15" s="742" t="s">
        <v>722</v>
      </c>
      <c r="D15" s="859"/>
      <c r="E15" s="860"/>
      <c r="F15" s="861">
        <v>2.5000000000000001E-2</v>
      </c>
      <c r="G15" s="862" t="s">
        <v>661</v>
      </c>
      <c r="H15" s="765" t="str">
        <f>IFERROR(VLOOKUP(G15,'[5]Tu dien NL'!$B$9:$C$77,2,0),"")</f>
        <v/>
      </c>
      <c r="I15" s="863" t="s">
        <v>139</v>
      </c>
      <c r="J15" s="862"/>
      <c r="K15" s="863">
        <v>3</v>
      </c>
      <c r="L15" s="848" t="s">
        <v>832</v>
      </c>
      <c r="M15" s="847" t="s">
        <v>114</v>
      </c>
      <c r="N15" s="740">
        <v>2</v>
      </c>
      <c r="O15" s="849">
        <f t="shared" si="0"/>
        <v>0.66666666666666663</v>
      </c>
      <c r="P15" s="849">
        <f t="shared" si="1"/>
        <v>1.6666666666666666E-2</v>
      </c>
      <c r="Q15" s="742">
        <v>2</v>
      </c>
      <c r="R15" s="742">
        <f t="shared" si="2"/>
        <v>3</v>
      </c>
      <c r="S15" s="742">
        <v>4</v>
      </c>
      <c r="T15" s="701">
        <v>4</v>
      </c>
      <c r="U15" s="701"/>
      <c r="V15" s="701"/>
      <c r="W15" s="701"/>
      <c r="X15" s="701"/>
    </row>
    <row r="16" spans="1:24" s="700" customFormat="1">
      <c r="A16" s="740">
        <v>12</v>
      </c>
      <c r="B16" s="741"/>
      <c r="C16" s="742" t="s">
        <v>723</v>
      </c>
      <c r="D16" s="859"/>
      <c r="E16" s="860"/>
      <c r="F16" s="861">
        <v>2.5000000000000001E-2</v>
      </c>
      <c r="G16" s="862" t="s">
        <v>852</v>
      </c>
      <c r="H16" s="765" t="str">
        <f>IFERROR(VLOOKUP(G16,'[5]Tu dien NL'!$B$9:$C$77,2,0),"")</f>
        <v/>
      </c>
      <c r="I16" s="863" t="s">
        <v>139</v>
      </c>
      <c r="J16" s="862"/>
      <c r="K16" s="863">
        <v>3</v>
      </c>
      <c r="L16" s="848" t="s">
        <v>832</v>
      </c>
      <c r="M16" s="847" t="s">
        <v>114</v>
      </c>
      <c r="N16" s="740">
        <v>2</v>
      </c>
      <c r="O16" s="849">
        <f t="shared" si="0"/>
        <v>0.66666666666666663</v>
      </c>
      <c r="P16" s="849">
        <f t="shared" si="1"/>
        <v>1.6666666666666666E-2</v>
      </c>
      <c r="Q16" s="742">
        <v>2</v>
      </c>
      <c r="R16" s="742">
        <f t="shared" si="2"/>
        <v>3</v>
      </c>
      <c r="S16" s="742">
        <v>4</v>
      </c>
      <c r="T16" s="701">
        <v>4</v>
      </c>
      <c r="U16" s="701"/>
      <c r="V16" s="701"/>
      <c r="W16" s="701"/>
      <c r="X16" s="701"/>
    </row>
    <row r="17" spans="1:24" s="700" customFormat="1">
      <c r="A17" s="740">
        <v>13</v>
      </c>
      <c r="B17" s="741"/>
      <c r="C17" s="742" t="s">
        <v>724</v>
      </c>
      <c r="D17" s="859"/>
      <c r="E17" s="860"/>
      <c r="F17" s="861">
        <v>2.5000000000000001E-2</v>
      </c>
      <c r="G17" s="864" t="s">
        <v>853</v>
      </c>
      <c r="H17" s="765" t="str">
        <f>IFERROR(VLOOKUP(G17,'[5]Tu dien NL'!$B$9:$C$77,2,0),"")</f>
        <v/>
      </c>
      <c r="I17" s="742" t="s">
        <v>711</v>
      </c>
      <c r="J17" s="742"/>
      <c r="K17" s="742">
        <v>3</v>
      </c>
      <c r="L17" s="848" t="s">
        <v>832</v>
      </c>
      <c r="M17" s="847" t="s">
        <v>114</v>
      </c>
      <c r="N17" s="740">
        <v>1</v>
      </c>
      <c r="O17" s="849">
        <f t="shared" si="0"/>
        <v>0.33333333333333331</v>
      </c>
      <c r="P17" s="849">
        <f t="shared" si="1"/>
        <v>8.3333333333333332E-3</v>
      </c>
      <c r="Q17" s="742">
        <v>2</v>
      </c>
      <c r="R17" s="742">
        <f t="shared" si="2"/>
        <v>3</v>
      </c>
      <c r="S17" s="742">
        <v>4</v>
      </c>
      <c r="T17" s="701">
        <v>4</v>
      </c>
      <c r="U17" s="701"/>
      <c r="V17" s="701"/>
      <c r="W17" s="701"/>
      <c r="X17" s="701"/>
    </row>
    <row r="18" spans="1:24">
      <c r="A18" s="865" t="s">
        <v>725</v>
      </c>
      <c r="B18" s="866"/>
      <c r="C18" s="866"/>
      <c r="D18" s="866"/>
      <c r="E18" s="849">
        <f>SUM(E6:E17)</f>
        <v>1</v>
      </c>
      <c r="F18" s="849">
        <f>SUM(F6:F17)</f>
        <v>1</v>
      </c>
      <c r="G18" s="773"/>
      <c r="H18" s="773"/>
      <c r="I18" s="740"/>
      <c r="J18" s="740"/>
      <c r="K18" s="740"/>
      <c r="L18" s="848"/>
      <c r="M18" s="847"/>
      <c r="N18" s="773"/>
      <c r="O18" s="773"/>
      <c r="P18" s="867">
        <f>SUM(P6:P17)</f>
        <v>1.2083333333333333</v>
      </c>
      <c r="Q18" s="740"/>
      <c r="R18" s="740"/>
      <c r="S18" s="740"/>
      <c r="T18" s="740"/>
      <c r="U18" s="740"/>
      <c r="V18" s="740"/>
      <c r="W18" s="740"/>
      <c r="X18" s="740"/>
    </row>
    <row r="19" spans="1:24">
      <c r="A19" s="702"/>
      <c r="B19" s="702"/>
      <c r="C19" s="702"/>
      <c r="D19" s="702"/>
      <c r="E19" s="702"/>
      <c r="F19" s="702"/>
    </row>
    <row r="20" spans="1:24">
      <c r="A20" s="702"/>
      <c r="B20" s="702"/>
      <c r="C20" s="702"/>
      <c r="D20" s="702"/>
      <c r="E20" s="702"/>
      <c r="F20" s="702"/>
    </row>
    <row r="21" spans="1:24">
      <c r="D21" s="716" t="s">
        <v>726</v>
      </c>
      <c r="E21" s="716"/>
      <c r="F21" s="716"/>
    </row>
    <row r="22" spans="1:24">
      <c r="D22" s="716" t="s">
        <v>727</v>
      </c>
      <c r="E22" s="716"/>
      <c r="F22" s="716"/>
      <c r="L22" s="705" t="s">
        <v>700</v>
      </c>
      <c r="M22" s="705"/>
      <c r="N22" s="705"/>
      <c r="O22" s="705"/>
      <c r="P22" s="705"/>
    </row>
    <row r="23" spans="1:24">
      <c r="B23" s="702"/>
      <c r="C23" s="702"/>
      <c r="D23" s="716" t="s">
        <v>728</v>
      </c>
      <c r="E23" s="716"/>
      <c r="F23" s="716"/>
      <c r="G23" s="702"/>
      <c r="H23" s="702"/>
      <c r="I23" s="702"/>
      <c r="J23" s="702"/>
      <c r="K23" s="702"/>
      <c r="L23" s="702"/>
      <c r="M23" s="702"/>
      <c r="N23" s="702"/>
      <c r="O23" s="702"/>
      <c r="P23" s="702"/>
    </row>
    <row r="24" spans="1:24">
      <c r="B24" s="702"/>
      <c r="C24" s="702"/>
      <c r="D24" s="716" t="s">
        <v>729</v>
      </c>
      <c r="E24" s="716"/>
      <c r="F24" s="716"/>
      <c r="G24" s="702"/>
      <c r="H24" s="702"/>
      <c r="I24" s="702"/>
      <c r="J24" s="702"/>
      <c r="K24" s="702"/>
      <c r="L24" s="702"/>
      <c r="M24" s="702"/>
      <c r="N24" s="702"/>
      <c r="O24" s="702"/>
      <c r="P24" s="702"/>
      <c r="Q24" s="702"/>
      <c r="R24" s="702"/>
      <c r="S24" s="702"/>
      <c r="T24" s="702"/>
      <c r="U24" s="702"/>
      <c r="V24" s="702"/>
      <c r="W24" s="702"/>
      <c r="X24" s="702"/>
    </row>
    <row r="25" spans="1:24">
      <c r="B25" s="702"/>
      <c r="C25" s="702"/>
      <c r="D25" s="716"/>
      <c r="E25" s="716"/>
      <c r="F25" s="716"/>
      <c r="G25" s="702"/>
      <c r="H25" s="702"/>
      <c r="I25" s="702"/>
      <c r="J25" s="702"/>
      <c r="K25" s="702"/>
      <c r="L25" s="702"/>
      <c r="M25" s="702"/>
      <c r="N25" s="702"/>
      <c r="O25" s="702"/>
      <c r="P25" s="702"/>
      <c r="Q25" s="702"/>
      <c r="R25" s="702"/>
      <c r="S25" s="702"/>
      <c r="T25" s="702"/>
      <c r="U25" s="702"/>
      <c r="V25" s="702"/>
      <c r="W25" s="702"/>
      <c r="X25" s="702"/>
    </row>
    <row r="26" spans="1:24">
      <c r="B26" s="702"/>
      <c r="C26" s="702"/>
      <c r="D26" s="702"/>
      <c r="E26" s="702"/>
      <c r="F26" s="702"/>
      <c r="G26" s="702"/>
      <c r="H26" s="702"/>
      <c r="I26" s="702"/>
      <c r="J26" s="702"/>
      <c r="K26" s="702"/>
      <c r="L26" s="702"/>
      <c r="M26" s="702"/>
      <c r="N26" s="702"/>
      <c r="O26" s="702"/>
      <c r="P26" s="702"/>
      <c r="Q26" s="702"/>
      <c r="R26" s="702"/>
      <c r="S26" s="702"/>
      <c r="T26" s="702"/>
      <c r="U26" s="702"/>
      <c r="V26" s="702"/>
      <c r="W26" s="702"/>
      <c r="X26" s="702"/>
    </row>
    <row r="27" spans="1:24">
      <c r="B27" s="702"/>
      <c r="C27" s="702"/>
      <c r="D27" s="702"/>
      <c r="E27" s="702"/>
      <c r="F27" s="702"/>
      <c r="G27" s="702"/>
      <c r="H27" s="702"/>
      <c r="I27" s="702"/>
      <c r="J27" s="702"/>
      <c r="K27" s="702"/>
      <c r="L27" s="702"/>
      <c r="M27" s="702"/>
      <c r="N27" s="702"/>
      <c r="O27" s="702"/>
      <c r="P27" s="702"/>
      <c r="Q27" s="702"/>
      <c r="R27" s="702"/>
      <c r="S27" s="702"/>
      <c r="T27" s="702"/>
      <c r="U27" s="702"/>
      <c r="V27" s="702"/>
      <c r="W27" s="702"/>
      <c r="X27" s="702"/>
    </row>
    <row r="28" spans="1:24">
      <c r="B28" s="702"/>
      <c r="C28" s="702"/>
      <c r="D28" s="702"/>
      <c r="E28" s="702"/>
      <c r="F28" s="702"/>
      <c r="G28" s="702"/>
      <c r="H28" s="702"/>
      <c r="I28" s="702"/>
      <c r="J28" s="702"/>
      <c r="K28" s="702"/>
      <c r="L28" s="702"/>
      <c r="M28" s="702"/>
      <c r="N28" s="702"/>
      <c r="O28" s="702"/>
      <c r="P28" s="702"/>
      <c r="Q28" s="702"/>
      <c r="R28" s="702"/>
      <c r="S28" s="702"/>
      <c r="T28" s="702"/>
      <c r="U28" s="702"/>
      <c r="V28" s="702"/>
      <c r="W28" s="702"/>
      <c r="X28" s="702"/>
    </row>
    <row r="29" spans="1:24">
      <c r="B29" s="702"/>
      <c r="C29" s="702"/>
      <c r="D29" s="702"/>
      <c r="E29" s="702"/>
      <c r="F29" s="702"/>
      <c r="G29" s="702"/>
      <c r="H29" s="702"/>
      <c r="I29" s="702"/>
      <c r="J29" s="702"/>
      <c r="K29" s="702"/>
      <c r="L29" s="702"/>
      <c r="M29" s="702"/>
      <c r="N29" s="702"/>
      <c r="O29" s="702"/>
      <c r="P29" s="702"/>
      <c r="Q29" s="702"/>
      <c r="R29" s="702"/>
      <c r="S29" s="702"/>
      <c r="T29" s="702"/>
      <c r="U29" s="702"/>
      <c r="V29" s="702"/>
      <c r="W29" s="702"/>
      <c r="X29" s="702"/>
    </row>
    <row r="30" spans="1:24">
      <c r="B30" s="702"/>
      <c r="C30" s="702"/>
      <c r="D30" s="702"/>
      <c r="E30" s="702"/>
      <c r="F30" s="702"/>
      <c r="G30" s="702"/>
      <c r="H30" s="702"/>
      <c r="I30" s="702"/>
      <c r="J30" s="702"/>
      <c r="K30" s="702"/>
      <c r="L30" s="702"/>
      <c r="M30" s="702"/>
      <c r="N30" s="702"/>
      <c r="O30" s="702"/>
      <c r="P30" s="702"/>
    </row>
    <row r="31" spans="1:24">
      <c r="L31" s="704"/>
      <c r="M31" s="704"/>
      <c r="N31" s="704"/>
      <c r="O31" s="704"/>
      <c r="P31" s="704"/>
    </row>
    <row r="32" spans="1:24">
      <c r="L32" s="704"/>
      <c r="M32" s="704"/>
      <c r="N32" s="704"/>
      <c r="O32" s="704"/>
      <c r="P32" s="704"/>
    </row>
  </sheetData>
  <autoFilter ref="A5:AC18"/>
  <mergeCells count="21">
    <mergeCell ref="B14:B17"/>
    <mergeCell ref="D14:D17"/>
    <mergeCell ref="E14:E17"/>
    <mergeCell ref="A18:D18"/>
    <mergeCell ref="L4:L5"/>
    <mergeCell ref="M4:M5"/>
    <mergeCell ref="N4:P4"/>
    <mergeCell ref="Q4:X4"/>
    <mergeCell ref="B6:B9"/>
    <mergeCell ref="D6:D9"/>
    <mergeCell ref="E6:E9"/>
    <mergeCell ref="A1:D2"/>
    <mergeCell ref="E1:X2"/>
    <mergeCell ref="A4:A5"/>
    <mergeCell ref="B4:C4"/>
    <mergeCell ref="D4:D5"/>
    <mergeCell ref="E4:F4"/>
    <mergeCell ref="G4:G5"/>
    <mergeCell ref="H4:H5"/>
    <mergeCell ref="I4:I5"/>
    <mergeCell ref="J4:K4"/>
  </mergeCells>
  <pageMargins left="0.7" right="0.7" top="0.75" bottom="0.75" header="0.3" footer="0.3"/>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X33"/>
  <sheetViews>
    <sheetView topLeftCell="A5" zoomScale="90" zoomScaleNormal="90" workbookViewId="0">
      <selection activeCell="J15" sqref="J15"/>
    </sheetView>
  </sheetViews>
  <sheetFormatPr defaultColWidth="14.375" defaultRowHeight="15"/>
  <cols>
    <col min="1" max="1" width="4.125" style="697" customWidth="1"/>
    <col min="2" max="2" width="6.875" style="697" customWidth="1"/>
    <col min="3" max="3" width="7.25" style="697" customWidth="1"/>
    <col min="4" max="4" width="17.375" style="697" customWidth="1"/>
    <col min="5" max="5" width="7.875" style="697" customWidth="1"/>
    <col min="6" max="6" width="6.375" style="697" customWidth="1"/>
    <col min="7" max="7" width="17.375" style="697" customWidth="1"/>
    <col min="8" max="8" width="37.5" style="697" customWidth="1"/>
    <col min="9" max="11" width="6" style="704" customWidth="1"/>
    <col min="12" max="12" width="14.375" style="697" customWidth="1"/>
    <col min="13" max="13" width="9.375" style="697" customWidth="1"/>
    <col min="14" max="14" width="5" style="697" customWidth="1"/>
    <col min="15" max="15" width="6.875" style="697" customWidth="1"/>
    <col min="16" max="16" width="7.625" style="697" customWidth="1"/>
    <col min="17" max="23" width="5.625" style="697" bestFit="1" customWidth="1"/>
    <col min="24" max="24" width="5.5" style="697" customWidth="1"/>
    <col min="25" max="16384" width="14.375" style="697"/>
  </cols>
  <sheetData>
    <row r="1" spans="1:24" ht="14.25" customHeight="1">
      <c r="A1" s="833"/>
      <c r="B1" s="732"/>
      <c r="C1" s="732"/>
      <c r="D1" s="732"/>
      <c r="E1" s="834" t="s">
        <v>702</v>
      </c>
      <c r="F1" s="834"/>
      <c r="G1" s="834"/>
      <c r="H1" s="834"/>
      <c r="I1" s="834"/>
      <c r="J1" s="834"/>
      <c r="K1" s="834"/>
      <c r="L1" s="834"/>
      <c r="M1" s="834"/>
      <c r="N1" s="834"/>
      <c r="O1" s="834"/>
      <c r="P1" s="834"/>
      <c r="Q1" s="834"/>
      <c r="R1" s="834"/>
      <c r="S1" s="834"/>
      <c r="T1" s="834"/>
      <c r="U1" s="834"/>
    </row>
    <row r="2" spans="1:24" ht="14.25" customHeight="1">
      <c r="A2" s="732"/>
      <c r="B2" s="732"/>
      <c r="C2" s="732"/>
      <c r="D2" s="732"/>
      <c r="E2" s="834"/>
      <c r="F2" s="834"/>
      <c r="G2" s="834"/>
      <c r="H2" s="834"/>
      <c r="I2" s="834"/>
      <c r="J2" s="834"/>
      <c r="K2" s="834"/>
      <c r="L2" s="834"/>
      <c r="M2" s="834"/>
      <c r="N2" s="834"/>
      <c r="O2" s="834"/>
      <c r="P2" s="834"/>
      <c r="Q2" s="834"/>
      <c r="R2" s="834"/>
      <c r="S2" s="834"/>
      <c r="T2" s="834"/>
      <c r="U2" s="834"/>
    </row>
    <row r="3" spans="1:24">
      <c r="C3" s="697" t="s">
        <v>99</v>
      </c>
      <c r="D3" s="697" t="s">
        <v>42</v>
      </c>
    </row>
    <row r="4" spans="1:24" ht="14.25" customHeight="1">
      <c r="A4" s="835" t="s">
        <v>0</v>
      </c>
      <c r="B4" s="835" t="s">
        <v>1</v>
      </c>
      <c r="C4" s="836"/>
      <c r="D4" s="835" t="s">
        <v>684</v>
      </c>
      <c r="E4" s="835" t="s">
        <v>685</v>
      </c>
      <c r="F4" s="835"/>
      <c r="G4" s="835" t="s">
        <v>703</v>
      </c>
      <c r="H4" s="835" t="s">
        <v>704</v>
      </c>
      <c r="I4" s="835" t="s">
        <v>705</v>
      </c>
      <c r="J4" s="835" t="s">
        <v>706</v>
      </c>
      <c r="K4" s="835"/>
      <c r="L4" s="835" t="s">
        <v>707</v>
      </c>
      <c r="M4" s="835" t="s">
        <v>708</v>
      </c>
      <c r="N4" s="837" t="s">
        <v>826</v>
      </c>
      <c r="O4" s="838"/>
      <c r="P4" s="839"/>
      <c r="Q4" s="840" t="s">
        <v>827</v>
      </c>
      <c r="R4" s="841"/>
      <c r="S4" s="841"/>
      <c r="T4" s="841"/>
      <c r="U4" s="841"/>
      <c r="V4" s="841"/>
      <c r="W4" s="841"/>
      <c r="X4" s="841"/>
    </row>
    <row r="5" spans="1:24" ht="47.25" customHeight="1">
      <c r="A5" s="836"/>
      <c r="B5" s="842" t="s">
        <v>469</v>
      </c>
      <c r="C5" s="842" t="s">
        <v>692</v>
      </c>
      <c r="D5" s="836"/>
      <c r="E5" s="843" t="s">
        <v>469</v>
      </c>
      <c r="F5" s="843" t="s">
        <v>5</v>
      </c>
      <c r="G5" s="836"/>
      <c r="H5" s="835"/>
      <c r="I5" s="835"/>
      <c r="J5" s="842" t="s">
        <v>693</v>
      </c>
      <c r="K5" s="842" t="s">
        <v>709</v>
      </c>
      <c r="L5" s="836"/>
      <c r="M5" s="835"/>
      <c r="N5" s="842" t="s">
        <v>828</v>
      </c>
      <c r="O5" s="842" t="s">
        <v>829</v>
      </c>
      <c r="P5" s="842" t="s">
        <v>777</v>
      </c>
      <c r="Q5" s="842">
        <v>1</v>
      </c>
      <c r="R5" s="842">
        <v>2</v>
      </c>
      <c r="S5" s="842">
        <v>3</v>
      </c>
      <c r="T5" s="842">
        <v>4</v>
      </c>
      <c r="U5" s="842">
        <v>5</v>
      </c>
      <c r="V5" s="842">
        <v>6</v>
      </c>
      <c r="W5" s="842">
        <v>7</v>
      </c>
      <c r="X5" s="842">
        <v>8</v>
      </c>
    </row>
    <row r="6" spans="1:24" s="882" customFormat="1" ht="45">
      <c r="A6" s="868">
        <v>1</v>
      </c>
      <c r="B6" s="869" t="s">
        <v>2</v>
      </c>
      <c r="C6" s="870" t="s">
        <v>710</v>
      </c>
      <c r="D6" s="871" t="s">
        <v>839</v>
      </c>
      <c r="E6" s="872">
        <f>F6+F7+F8</f>
        <v>0.25</v>
      </c>
      <c r="F6" s="873">
        <v>0.05</v>
      </c>
      <c r="G6" s="850" t="s">
        <v>840</v>
      </c>
      <c r="H6" s="874" t="str">
        <f>IFERROR(VLOOKUP(G6,'[5]Tu dien NL'!$B$9:$C$77,2,0),"")</f>
        <v>Là hiểu biết về quy trình liên quan đến mua bán nguyên vật liệu, vận chuyển, kho bãi, các nguyên lý quản lý hậu cần</v>
      </c>
      <c r="I6" s="875" t="s">
        <v>714</v>
      </c>
      <c r="J6" s="870"/>
      <c r="K6" s="876">
        <v>1</v>
      </c>
      <c r="L6" s="877" t="s">
        <v>712</v>
      </c>
      <c r="M6" s="875" t="s">
        <v>114</v>
      </c>
      <c r="N6" s="870"/>
      <c r="O6" s="878"/>
      <c r="P6" s="878"/>
      <c r="Q6" s="870">
        <v>0</v>
      </c>
      <c r="R6" s="870">
        <v>0</v>
      </c>
      <c r="S6" s="870">
        <f>K6</f>
        <v>1</v>
      </c>
      <c r="T6" s="879">
        <v>2</v>
      </c>
      <c r="U6" s="879">
        <v>3</v>
      </c>
      <c r="V6" s="880">
        <v>4</v>
      </c>
      <c r="W6" s="881"/>
      <c r="X6" s="881"/>
    </row>
    <row r="7" spans="1:24" s="882" customFormat="1" ht="45">
      <c r="A7" s="868">
        <v>2</v>
      </c>
      <c r="B7" s="869"/>
      <c r="C7" s="870" t="s">
        <v>854</v>
      </c>
      <c r="D7" s="871"/>
      <c r="E7" s="869"/>
      <c r="F7" s="873">
        <v>0.1</v>
      </c>
      <c r="G7" s="850" t="s">
        <v>838</v>
      </c>
      <c r="H7" s="874" t="str">
        <f>IFERROR(VLOOKUP(G7,'[5]Tu dien NL'!$B$9:$C$77,2,0),"")</f>
        <v>Là hiểu biết về quy trình triển khai dịch vụ, giá cả, ưu và nhược điểm của các sản phẩm dịch vụ công ty</v>
      </c>
      <c r="I7" s="883" t="s">
        <v>714</v>
      </c>
      <c r="J7" s="870"/>
      <c r="K7" s="876">
        <v>2</v>
      </c>
      <c r="L7" s="877" t="s">
        <v>712</v>
      </c>
      <c r="M7" s="875" t="s">
        <v>114</v>
      </c>
      <c r="N7" s="870"/>
      <c r="O7" s="878"/>
      <c r="P7" s="873"/>
      <c r="Q7" s="870">
        <v>0</v>
      </c>
      <c r="R7" s="870">
        <v>1</v>
      </c>
      <c r="S7" s="870">
        <f t="shared" ref="S7:S18" si="0">K7</f>
        <v>2</v>
      </c>
      <c r="T7" s="870">
        <v>3</v>
      </c>
      <c r="U7" s="870">
        <v>4</v>
      </c>
      <c r="V7" s="880">
        <v>4</v>
      </c>
      <c r="W7" s="881"/>
      <c r="X7" s="881"/>
    </row>
    <row r="8" spans="1:24" s="882" customFormat="1" ht="30">
      <c r="A8" s="868">
        <v>3</v>
      </c>
      <c r="B8" s="869"/>
      <c r="C8" s="870" t="s">
        <v>855</v>
      </c>
      <c r="D8" s="871"/>
      <c r="E8" s="869"/>
      <c r="F8" s="873">
        <v>0.1</v>
      </c>
      <c r="G8" s="850" t="s">
        <v>856</v>
      </c>
      <c r="H8" s="874" t="str">
        <f>IFERROR(VLOOKUP(G8,'[5]Tu dien NL'!$B$9:$C$77,2,0),"")</f>
        <v>Là luôn suy nghĩ về việc mọi người xung quanh là khách hàng của mình, làm hài lòng người khác</v>
      </c>
      <c r="I8" s="883" t="s">
        <v>139</v>
      </c>
      <c r="J8" s="870"/>
      <c r="K8" s="876">
        <v>3</v>
      </c>
      <c r="L8" s="877" t="s">
        <v>857</v>
      </c>
      <c r="M8" s="875" t="s">
        <v>114</v>
      </c>
      <c r="N8" s="870"/>
      <c r="O8" s="878"/>
      <c r="P8" s="884"/>
      <c r="Q8" s="870">
        <v>1</v>
      </c>
      <c r="R8" s="870">
        <v>2</v>
      </c>
      <c r="S8" s="870">
        <f t="shared" si="0"/>
        <v>3</v>
      </c>
      <c r="T8" s="879">
        <v>4</v>
      </c>
      <c r="U8" s="879">
        <v>4</v>
      </c>
      <c r="V8" s="880">
        <v>4</v>
      </c>
      <c r="W8" s="881"/>
      <c r="X8" s="881"/>
    </row>
    <row r="9" spans="1:24" s="882" customFormat="1" ht="30">
      <c r="A9" s="868">
        <v>4</v>
      </c>
      <c r="B9" s="885" t="s">
        <v>761</v>
      </c>
      <c r="C9" s="870" t="s">
        <v>858</v>
      </c>
      <c r="D9" s="886" t="s">
        <v>859</v>
      </c>
      <c r="E9" s="887">
        <f>SUM(F9:F13)</f>
        <v>0.47</v>
      </c>
      <c r="F9" s="873">
        <v>0.1</v>
      </c>
      <c r="G9" s="888" t="s">
        <v>436</v>
      </c>
      <c r="H9" s="874" t="str">
        <f>IFERROR(VLOOKUP(G9,'[5]Tu dien NL'!$B$9:$C$77,2,0),"")</f>
        <v>Là khả năng sử dụng các công cụ giao tiếp để truyền đạt thông tin tới đối tượng tiếp nhạn</v>
      </c>
      <c r="I9" s="875" t="s">
        <v>711</v>
      </c>
      <c r="J9" s="870"/>
      <c r="K9" s="875">
        <v>2</v>
      </c>
      <c r="L9" s="877" t="s">
        <v>832</v>
      </c>
      <c r="M9" s="875" t="s">
        <v>114</v>
      </c>
      <c r="N9" s="870"/>
      <c r="O9" s="878"/>
      <c r="P9" s="873"/>
      <c r="Q9" s="879">
        <v>0</v>
      </c>
      <c r="R9" s="879">
        <v>1</v>
      </c>
      <c r="S9" s="870">
        <f t="shared" si="0"/>
        <v>2</v>
      </c>
      <c r="T9" s="879">
        <v>3</v>
      </c>
      <c r="U9" s="879">
        <v>4</v>
      </c>
      <c r="V9" s="880">
        <v>4</v>
      </c>
      <c r="W9" s="881"/>
      <c r="X9" s="881"/>
    </row>
    <row r="10" spans="1:24" s="882" customFormat="1" ht="30">
      <c r="A10" s="868">
        <v>5</v>
      </c>
      <c r="B10" s="885"/>
      <c r="C10" s="870" t="s">
        <v>844</v>
      </c>
      <c r="D10" s="886"/>
      <c r="E10" s="885"/>
      <c r="F10" s="873">
        <v>7.0000000000000007E-2</v>
      </c>
      <c r="G10" s="888" t="s">
        <v>845</v>
      </c>
      <c r="H10" s="874" t="str">
        <f>IFERROR(VLOOKUP(G10,'[5]Tu dien NL'!$B$9:$C$77,2,0),"")</f>
        <v>Là hiểu biết về thông tin và cách sắp xếp cont trong bãi</v>
      </c>
      <c r="I10" s="875" t="s">
        <v>714</v>
      </c>
      <c r="J10" s="870"/>
      <c r="K10" s="875">
        <v>3</v>
      </c>
      <c r="L10" s="877" t="s">
        <v>832</v>
      </c>
      <c r="M10" s="875" t="s">
        <v>114</v>
      </c>
      <c r="N10" s="870"/>
      <c r="O10" s="878"/>
      <c r="P10" s="873"/>
      <c r="Q10" s="879">
        <v>1</v>
      </c>
      <c r="R10" s="879">
        <v>2</v>
      </c>
      <c r="S10" s="870">
        <f t="shared" si="0"/>
        <v>3</v>
      </c>
      <c r="T10" s="879">
        <v>4</v>
      </c>
      <c r="U10" s="879">
        <v>4</v>
      </c>
      <c r="V10" s="880">
        <v>4</v>
      </c>
      <c r="W10" s="881"/>
      <c r="X10" s="881"/>
    </row>
    <row r="11" spans="1:24" s="882" customFormat="1" ht="30">
      <c r="A11" s="868">
        <v>6</v>
      </c>
      <c r="B11" s="885"/>
      <c r="C11" s="870" t="s">
        <v>860</v>
      </c>
      <c r="D11" s="886"/>
      <c r="E11" s="885"/>
      <c r="F11" s="873">
        <v>0.1</v>
      </c>
      <c r="G11" s="888" t="s">
        <v>861</v>
      </c>
      <c r="H11" s="874" t="str">
        <f>IFERROR(VLOOKUP(G11,'[5]Tu dien NL'!$B$9:$C$77,2,0),"")</f>
        <v>Là luôn xem xét lại kết quả công việc hoặc trước khi làm việc khác</v>
      </c>
      <c r="I11" s="875" t="s">
        <v>139</v>
      </c>
      <c r="J11" s="870"/>
      <c r="K11" s="875">
        <v>3</v>
      </c>
      <c r="L11" s="877" t="s">
        <v>832</v>
      </c>
      <c r="M11" s="875" t="s">
        <v>114</v>
      </c>
      <c r="N11" s="870"/>
      <c r="O11" s="878"/>
      <c r="P11" s="873"/>
      <c r="Q11" s="879">
        <v>1</v>
      </c>
      <c r="R11" s="879">
        <v>2</v>
      </c>
      <c r="S11" s="870">
        <f t="shared" si="0"/>
        <v>3</v>
      </c>
      <c r="T11" s="879">
        <v>4</v>
      </c>
      <c r="U11" s="879">
        <v>4</v>
      </c>
      <c r="V11" s="880">
        <v>4</v>
      </c>
      <c r="W11" s="881"/>
      <c r="X11" s="881"/>
    </row>
    <row r="12" spans="1:24" s="882" customFormat="1">
      <c r="A12" s="868">
        <v>7</v>
      </c>
      <c r="B12" s="885"/>
      <c r="C12" s="870" t="s">
        <v>862</v>
      </c>
      <c r="D12" s="886"/>
      <c r="E12" s="885"/>
      <c r="F12" s="873">
        <v>0.1</v>
      </c>
      <c r="G12" s="888" t="s">
        <v>863</v>
      </c>
      <c r="H12" s="874" t="str">
        <f>IFERROR(VLOOKUP(G12,'[5]Tu dien NL'!$B$9:$C$77,2,0),"")</f>
        <v>Là khả năng sử dụng phần mềm word excel</v>
      </c>
      <c r="I12" s="875" t="s">
        <v>711</v>
      </c>
      <c r="J12" s="870"/>
      <c r="K12" s="875">
        <v>3</v>
      </c>
      <c r="L12" s="877" t="s">
        <v>832</v>
      </c>
      <c r="M12" s="875" t="s">
        <v>114</v>
      </c>
      <c r="N12" s="870"/>
      <c r="O12" s="878"/>
      <c r="P12" s="873"/>
      <c r="Q12" s="879">
        <v>1</v>
      </c>
      <c r="R12" s="879">
        <v>2</v>
      </c>
      <c r="S12" s="870">
        <f t="shared" si="0"/>
        <v>3</v>
      </c>
      <c r="T12" s="879">
        <v>4</v>
      </c>
      <c r="U12" s="879">
        <v>4</v>
      </c>
      <c r="V12" s="880">
        <v>4</v>
      </c>
      <c r="W12" s="881"/>
      <c r="X12" s="881"/>
    </row>
    <row r="13" spans="1:24" s="882" customFormat="1" ht="45">
      <c r="A13" s="868">
        <v>8</v>
      </c>
      <c r="B13" s="885"/>
      <c r="C13" s="870" t="s">
        <v>864</v>
      </c>
      <c r="D13" s="886"/>
      <c r="E13" s="885"/>
      <c r="F13" s="873">
        <v>0.1</v>
      </c>
      <c r="G13" s="888" t="s">
        <v>865</v>
      </c>
      <c r="H13" s="874" t="str">
        <f>IFERROR(VLOOKUP(G13,'[5]Tu dien NL'!$B$9:$C$77,2,0),"")</f>
        <v>Là khả năng sử dụng máy tính hoặc điện thoại thông tin để thao tác tạo ra các lệnh, nhập liệu dữ liệu trên phần mềm Depot</v>
      </c>
      <c r="I13" s="875" t="s">
        <v>711</v>
      </c>
      <c r="J13" s="870"/>
      <c r="K13" s="875">
        <v>2</v>
      </c>
      <c r="L13" s="877" t="s">
        <v>832</v>
      </c>
      <c r="M13" s="875" t="s">
        <v>114</v>
      </c>
      <c r="N13" s="870"/>
      <c r="O13" s="878"/>
      <c r="P13" s="873"/>
      <c r="Q13" s="879">
        <v>0</v>
      </c>
      <c r="R13" s="879">
        <v>1</v>
      </c>
      <c r="S13" s="870">
        <f t="shared" si="0"/>
        <v>2</v>
      </c>
      <c r="T13" s="879">
        <v>3</v>
      </c>
      <c r="U13" s="879">
        <v>4</v>
      </c>
      <c r="V13" s="880">
        <v>4</v>
      </c>
      <c r="W13" s="881"/>
      <c r="X13" s="881"/>
    </row>
    <row r="14" spans="1:24" s="882" customFormat="1" ht="45">
      <c r="A14" s="868">
        <v>9</v>
      </c>
      <c r="B14" s="889" t="s">
        <v>866</v>
      </c>
      <c r="C14" s="870" t="s">
        <v>867</v>
      </c>
      <c r="D14" s="890" t="s">
        <v>868</v>
      </c>
      <c r="E14" s="891">
        <f>F14</f>
        <v>0.1</v>
      </c>
      <c r="F14" s="873">
        <v>0.1</v>
      </c>
      <c r="G14" s="888" t="s">
        <v>657</v>
      </c>
      <c r="H14" s="874" t="str">
        <f>IFERROR(VLOOKUP(G14,'[5]Tu dien NL'!$B$9:$C$77,2,0),"")</f>
        <v>Là khả năng phối hợp, trao đổi, cùng triển khai công việc với nhau</v>
      </c>
      <c r="I14" s="875" t="s">
        <v>711</v>
      </c>
      <c r="J14" s="870"/>
      <c r="K14" s="875">
        <v>2</v>
      </c>
      <c r="L14" s="877" t="s">
        <v>832</v>
      </c>
      <c r="M14" s="875" t="s">
        <v>114</v>
      </c>
      <c r="N14" s="870"/>
      <c r="O14" s="878"/>
      <c r="P14" s="873"/>
      <c r="Q14" s="879">
        <v>0</v>
      </c>
      <c r="R14" s="879">
        <v>1</v>
      </c>
      <c r="S14" s="870">
        <f t="shared" si="0"/>
        <v>2</v>
      </c>
      <c r="T14" s="879">
        <v>3</v>
      </c>
      <c r="U14" s="879">
        <v>4</v>
      </c>
      <c r="V14" s="880">
        <v>4</v>
      </c>
      <c r="W14" s="881"/>
      <c r="X14" s="881"/>
    </row>
    <row r="15" spans="1:24" s="700" customFormat="1">
      <c r="A15" s="868">
        <v>10</v>
      </c>
      <c r="B15" s="741" t="s">
        <v>720</v>
      </c>
      <c r="C15" s="742" t="s">
        <v>721</v>
      </c>
      <c r="D15" s="859" t="s">
        <v>850</v>
      </c>
      <c r="E15" s="860">
        <f>SUM(F15:F18)</f>
        <v>0.17499999999999999</v>
      </c>
      <c r="F15" s="861">
        <v>2.5000000000000001E-2</v>
      </c>
      <c r="G15" s="862" t="s">
        <v>851</v>
      </c>
      <c r="H15" s="874" t="str">
        <f>IFERROR(VLOOKUP(G15,'[5]Tu dien NL'!$B$9:$C$77,2,0),"")</f>
        <v/>
      </c>
      <c r="I15" s="863" t="s">
        <v>139</v>
      </c>
      <c r="J15" s="862"/>
      <c r="K15" s="863">
        <v>2</v>
      </c>
      <c r="L15" s="848" t="s">
        <v>832</v>
      </c>
      <c r="M15" s="847" t="s">
        <v>114</v>
      </c>
      <c r="N15" s="740">
        <v>3</v>
      </c>
      <c r="O15" s="849">
        <f t="shared" ref="O15:O18" si="1">N15/K15</f>
        <v>1.5</v>
      </c>
      <c r="P15" s="849">
        <f t="shared" ref="P15:P18" si="2">O15*F15</f>
        <v>3.7500000000000006E-2</v>
      </c>
      <c r="Q15" s="742">
        <v>1</v>
      </c>
      <c r="R15" s="742">
        <v>1</v>
      </c>
      <c r="S15" s="870">
        <f t="shared" si="0"/>
        <v>2</v>
      </c>
      <c r="T15" s="701">
        <v>3</v>
      </c>
      <c r="U15" s="701">
        <v>4</v>
      </c>
      <c r="V15" s="709">
        <v>4</v>
      </c>
      <c r="W15" s="892"/>
      <c r="X15" s="892"/>
    </row>
    <row r="16" spans="1:24" s="700" customFormat="1">
      <c r="A16" s="868">
        <v>11</v>
      </c>
      <c r="B16" s="741"/>
      <c r="C16" s="742" t="s">
        <v>722</v>
      </c>
      <c r="D16" s="859"/>
      <c r="E16" s="860"/>
      <c r="F16" s="861">
        <v>0.1</v>
      </c>
      <c r="G16" s="862" t="s">
        <v>661</v>
      </c>
      <c r="H16" s="874" t="str">
        <f>IFERROR(VLOOKUP(G16,'[5]Tu dien NL'!$B$9:$C$77,2,0),"")</f>
        <v/>
      </c>
      <c r="I16" s="863" t="s">
        <v>139</v>
      </c>
      <c r="J16" s="862"/>
      <c r="K16" s="863">
        <v>3</v>
      </c>
      <c r="L16" s="848" t="s">
        <v>832</v>
      </c>
      <c r="M16" s="847" t="s">
        <v>114</v>
      </c>
      <c r="N16" s="740">
        <v>2</v>
      </c>
      <c r="O16" s="849">
        <f t="shared" si="1"/>
        <v>0.66666666666666663</v>
      </c>
      <c r="P16" s="849">
        <f t="shared" si="2"/>
        <v>6.6666666666666666E-2</v>
      </c>
      <c r="Q16" s="742">
        <v>2</v>
      </c>
      <c r="R16" s="742">
        <v>2</v>
      </c>
      <c r="S16" s="870">
        <v>3</v>
      </c>
      <c r="T16" s="701">
        <v>3</v>
      </c>
      <c r="U16" s="701">
        <v>4</v>
      </c>
      <c r="V16" s="709">
        <v>4</v>
      </c>
      <c r="W16" s="892"/>
      <c r="X16" s="892"/>
    </row>
    <row r="17" spans="1:24" s="700" customFormat="1">
      <c r="A17" s="868">
        <v>12</v>
      </c>
      <c r="B17" s="741"/>
      <c r="C17" s="742" t="s">
        <v>723</v>
      </c>
      <c r="D17" s="859"/>
      <c r="E17" s="860"/>
      <c r="F17" s="861">
        <v>2.5000000000000001E-2</v>
      </c>
      <c r="G17" s="862" t="s">
        <v>852</v>
      </c>
      <c r="H17" s="874" t="str">
        <f>IFERROR(VLOOKUP(G17,'[5]Tu dien NL'!$B$9:$C$77,2,0),"")</f>
        <v/>
      </c>
      <c r="I17" s="863" t="s">
        <v>139</v>
      </c>
      <c r="J17" s="862"/>
      <c r="K17" s="863">
        <v>2</v>
      </c>
      <c r="L17" s="848" t="s">
        <v>832</v>
      </c>
      <c r="M17" s="847" t="s">
        <v>114</v>
      </c>
      <c r="N17" s="740">
        <v>2</v>
      </c>
      <c r="O17" s="849">
        <f t="shared" si="1"/>
        <v>1</v>
      </c>
      <c r="P17" s="849">
        <f t="shared" si="2"/>
        <v>2.5000000000000001E-2</v>
      </c>
      <c r="Q17" s="742">
        <v>1</v>
      </c>
      <c r="R17" s="742">
        <v>1</v>
      </c>
      <c r="S17" s="870">
        <f t="shared" si="0"/>
        <v>2</v>
      </c>
      <c r="T17" s="701">
        <v>3</v>
      </c>
      <c r="U17" s="701">
        <v>4</v>
      </c>
      <c r="V17" s="709">
        <v>4</v>
      </c>
      <c r="W17" s="892"/>
      <c r="X17" s="892"/>
    </row>
    <row r="18" spans="1:24" s="700" customFormat="1">
      <c r="A18" s="868">
        <v>13</v>
      </c>
      <c r="B18" s="741"/>
      <c r="C18" s="742" t="s">
        <v>724</v>
      </c>
      <c r="D18" s="859"/>
      <c r="E18" s="860"/>
      <c r="F18" s="861">
        <v>2.5000000000000001E-2</v>
      </c>
      <c r="G18" s="864" t="s">
        <v>853</v>
      </c>
      <c r="H18" s="874" t="str">
        <f>IFERROR(VLOOKUP(G18,'[5]Tu dien NL'!$B$9:$C$77,2,0),"")</f>
        <v/>
      </c>
      <c r="I18" s="742" t="s">
        <v>711</v>
      </c>
      <c r="J18" s="742"/>
      <c r="K18" s="742">
        <v>2</v>
      </c>
      <c r="L18" s="848" t="s">
        <v>832</v>
      </c>
      <c r="M18" s="847" t="s">
        <v>114</v>
      </c>
      <c r="N18" s="740">
        <v>1</v>
      </c>
      <c r="O18" s="849">
        <f t="shared" si="1"/>
        <v>0.5</v>
      </c>
      <c r="P18" s="849">
        <f t="shared" si="2"/>
        <v>1.2500000000000001E-2</v>
      </c>
      <c r="Q18" s="742">
        <v>1</v>
      </c>
      <c r="R18" s="742">
        <v>1</v>
      </c>
      <c r="S18" s="870">
        <f t="shared" si="0"/>
        <v>2</v>
      </c>
      <c r="T18" s="701">
        <v>3</v>
      </c>
      <c r="U18" s="701">
        <v>4</v>
      </c>
      <c r="V18" s="709">
        <v>4</v>
      </c>
      <c r="W18" s="892"/>
      <c r="X18" s="892"/>
    </row>
    <row r="19" spans="1:24">
      <c r="A19" s="865" t="s">
        <v>725</v>
      </c>
      <c r="B19" s="866"/>
      <c r="C19" s="866"/>
      <c r="D19" s="866"/>
      <c r="E19" s="893">
        <f>SUM(E6:E18)</f>
        <v>0.99499999999999988</v>
      </c>
      <c r="F19" s="893">
        <f>SUM(F6:F18)</f>
        <v>0.995</v>
      </c>
      <c r="G19" s="773"/>
      <c r="H19" s="773"/>
      <c r="I19" s="740"/>
      <c r="J19" s="740"/>
      <c r="K19" s="740"/>
      <c r="L19" s="773"/>
      <c r="M19" s="773"/>
      <c r="N19" s="773"/>
      <c r="O19" s="773"/>
      <c r="P19" s="867">
        <f>SUM(P6:P18)</f>
        <v>0.14166666666666669</v>
      </c>
      <c r="Q19" s="740"/>
      <c r="R19" s="740"/>
      <c r="S19" s="740"/>
      <c r="T19" s="740"/>
      <c r="U19" s="740"/>
      <c r="V19" s="715"/>
      <c r="W19" s="715"/>
      <c r="X19" s="715"/>
    </row>
    <row r="20" spans="1:24">
      <c r="A20" s="702"/>
      <c r="B20" s="702"/>
      <c r="C20" s="702"/>
      <c r="D20" s="702"/>
      <c r="E20" s="702"/>
      <c r="F20" s="702"/>
    </row>
    <row r="21" spans="1:24">
      <c r="A21" s="702"/>
      <c r="B21" s="702"/>
      <c r="C21" s="702"/>
      <c r="D21" s="702"/>
      <c r="E21" s="702"/>
      <c r="F21" s="702"/>
    </row>
    <row r="22" spans="1:24">
      <c r="D22" s="716" t="s">
        <v>726</v>
      </c>
      <c r="E22" s="716"/>
      <c r="F22" s="716"/>
    </row>
    <row r="23" spans="1:24">
      <c r="D23" s="716" t="s">
        <v>727</v>
      </c>
      <c r="E23" s="716"/>
      <c r="F23" s="716"/>
      <c r="L23" s="705" t="s">
        <v>700</v>
      </c>
      <c r="M23" s="705"/>
      <c r="N23" s="705"/>
      <c r="O23" s="705"/>
      <c r="P23" s="705"/>
    </row>
    <row r="24" spans="1:24">
      <c r="B24" s="702"/>
      <c r="C24" s="702"/>
      <c r="D24" s="716" t="s">
        <v>728</v>
      </c>
      <c r="E24" s="716"/>
      <c r="F24" s="716"/>
      <c r="G24" s="702"/>
      <c r="H24" s="702"/>
      <c r="I24" s="702"/>
      <c r="J24" s="702"/>
      <c r="K24" s="702"/>
      <c r="L24" s="702"/>
      <c r="M24" s="702"/>
      <c r="N24" s="702"/>
      <c r="O24" s="702"/>
      <c r="P24" s="702"/>
    </row>
    <row r="25" spans="1:24">
      <c r="B25" s="702"/>
      <c r="C25" s="702"/>
      <c r="D25" s="716" t="s">
        <v>729</v>
      </c>
      <c r="E25" s="716"/>
      <c r="F25" s="716"/>
      <c r="G25" s="702"/>
      <c r="H25" s="702"/>
      <c r="I25" s="702"/>
      <c r="J25" s="702"/>
      <c r="K25" s="702"/>
      <c r="L25" s="702"/>
      <c r="M25" s="702"/>
      <c r="N25" s="702"/>
      <c r="O25" s="702"/>
      <c r="P25" s="702"/>
      <c r="Q25" s="702"/>
      <c r="R25" s="702"/>
      <c r="S25" s="702"/>
      <c r="T25" s="702"/>
      <c r="U25" s="702"/>
    </row>
    <row r="26" spans="1:24">
      <c r="B26" s="702"/>
      <c r="C26" s="702"/>
      <c r="D26" s="716" t="s">
        <v>730</v>
      </c>
      <c r="E26" s="716"/>
      <c r="F26" s="716"/>
      <c r="G26" s="702"/>
      <c r="H26" s="702"/>
      <c r="I26" s="702"/>
      <c r="J26" s="702"/>
      <c r="K26" s="702"/>
      <c r="L26" s="702"/>
      <c r="M26" s="702"/>
      <c r="N26" s="702"/>
      <c r="O26" s="702"/>
      <c r="P26" s="702"/>
      <c r="Q26" s="702"/>
      <c r="R26" s="702"/>
      <c r="S26" s="702"/>
      <c r="T26" s="702"/>
      <c r="U26" s="702"/>
    </row>
    <row r="27" spans="1:24">
      <c r="B27" s="702"/>
      <c r="C27" s="702"/>
      <c r="D27" s="702"/>
      <c r="E27" s="702"/>
      <c r="F27" s="702"/>
      <c r="G27" s="702"/>
      <c r="H27" s="702"/>
      <c r="I27" s="702"/>
      <c r="J27" s="702"/>
      <c r="K27" s="702"/>
      <c r="L27" s="702"/>
      <c r="M27" s="702"/>
      <c r="N27" s="702"/>
      <c r="O27" s="702"/>
      <c r="P27" s="702"/>
      <c r="Q27" s="702"/>
      <c r="R27" s="702"/>
      <c r="S27" s="702"/>
      <c r="T27" s="702"/>
      <c r="U27" s="702"/>
    </row>
    <row r="28" spans="1:24">
      <c r="B28" s="702"/>
      <c r="C28" s="702"/>
      <c r="D28" s="702"/>
      <c r="E28" s="702"/>
      <c r="F28" s="702"/>
      <c r="G28" s="702"/>
      <c r="H28" s="702"/>
      <c r="I28" s="702"/>
      <c r="J28" s="702"/>
      <c r="K28" s="702"/>
      <c r="L28" s="702"/>
      <c r="M28" s="702"/>
      <c r="N28" s="702"/>
      <c r="O28" s="702"/>
      <c r="P28" s="702"/>
      <c r="Q28" s="702"/>
      <c r="R28" s="702"/>
      <c r="S28" s="702"/>
      <c r="T28" s="702"/>
      <c r="U28" s="702"/>
    </row>
    <row r="29" spans="1:24">
      <c r="B29" s="702"/>
      <c r="C29" s="702"/>
      <c r="D29" s="702"/>
      <c r="E29" s="702"/>
      <c r="F29" s="702"/>
      <c r="G29" s="702"/>
      <c r="H29" s="702"/>
      <c r="I29" s="702"/>
      <c r="J29" s="702"/>
      <c r="K29" s="702"/>
      <c r="L29" s="702"/>
      <c r="M29" s="702"/>
      <c r="N29" s="702"/>
      <c r="O29" s="702"/>
      <c r="P29" s="702"/>
      <c r="Q29" s="702"/>
      <c r="R29" s="702"/>
      <c r="S29" s="702"/>
      <c r="T29" s="702"/>
      <c r="U29" s="702"/>
    </row>
    <row r="30" spans="1:24">
      <c r="B30" s="702"/>
      <c r="C30" s="702"/>
      <c r="D30" s="702"/>
      <c r="E30" s="702"/>
      <c r="F30" s="702"/>
      <c r="G30" s="702"/>
      <c r="H30" s="702"/>
      <c r="I30" s="702"/>
      <c r="J30" s="702"/>
      <c r="K30" s="702"/>
      <c r="L30" s="702"/>
      <c r="M30" s="702"/>
      <c r="N30" s="702"/>
      <c r="O30" s="702"/>
      <c r="P30" s="702"/>
      <c r="Q30" s="702"/>
      <c r="R30" s="702"/>
      <c r="S30" s="702"/>
      <c r="T30" s="702"/>
      <c r="U30" s="702"/>
    </row>
    <row r="31" spans="1:24">
      <c r="B31" s="702"/>
      <c r="C31" s="702"/>
      <c r="D31" s="702"/>
      <c r="E31" s="702"/>
      <c r="F31" s="702"/>
      <c r="G31" s="702"/>
      <c r="H31" s="702"/>
      <c r="I31" s="702"/>
      <c r="J31" s="702"/>
      <c r="K31" s="702"/>
      <c r="L31" s="702"/>
      <c r="M31" s="702"/>
      <c r="N31" s="702"/>
      <c r="O31" s="702"/>
      <c r="P31" s="702"/>
    </row>
    <row r="32" spans="1:24">
      <c r="L32" s="704"/>
      <c r="M32" s="704"/>
      <c r="N32" s="704"/>
      <c r="O32" s="704"/>
      <c r="P32" s="704"/>
    </row>
    <row r="33" spans="12:16">
      <c r="L33" s="704"/>
      <c r="M33" s="704"/>
      <c r="N33" s="704"/>
      <c r="O33" s="704"/>
      <c r="P33" s="704"/>
    </row>
  </sheetData>
  <autoFilter ref="A5:W19"/>
  <mergeCells count="24">
    <mergeCell ref="A19:D19"/>
    <mergeCell ref="B9:B13"/>
    <mergeCell ref="D9:D13"/>
    <mergeCell ref="E9:E13"/>
    <mergeCell ref="B15:B18"/>
    <mergeCell ref="D15:D18"/>
    <mergeCell ref="E15:E18"/>
    <mergeCell ref="L4:L5"/>
    <mergeCell ref="M4:M5"/>
    <mergeCell ref="N4:P4"/>
    <mergeCell ref="Q4:X4"/>
    <mergeCell ref="B6:B8"/>
    <mergeCell ref="D6:D8"/>
    <mergeCell ref="E6:E8"/>
    <mergeCell ref="A1:D2"/>
    <mergeCell ref="E1:U2"/>
    <mergeCell ref="A4:A5"/>
    <mergeCell ref="B4:C4"/>
    <mergeCell ref="D4:D5"/>
    <mergeCell ref="E4:F4"/>
    <mergeCell ref="G4:G5"/>
    <mergeCell ref="H4:H5"/>
    <mergeCell ref="I4:I5"/>
    <mergeCell ref="J4:K4"/>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42"/>
  <sheetViews>
    <sheetView zoomScale="85" zoomScaleNormal="85" workbookViewId="0">
      <pane ySplit="2" topLeftCell="A3" activePane="bottomLeft" state="frozen"/>
      <selection activeCell="M16" sqref="M16"/>
      <selection pane="bottomLeft" activeCell="M16" sqref="M16"/>
    </sheetView>
  </sheetViews>
  <sheetFormatPr defaultRowHeight="15.75"/>
  <cols>
    <col min="1" max="1" width="3.875" style="209" customWidth="1"/>
    <col min="2" max="2" width="7.375" style="209" customWidth="1"/>
    <col min="3" max="3" width="16.25" style="209" customWidth="1"/>
    <col min="4" max="4" width="83.5" style="209" customWidth="1"/>
    <col min="5" max="16384" width="9" style="209"/>
  </cols>
  <sheetData>
    <row r="1" spans="2:4">
      <c r="B1" s="208" t="s">
        <v>142</v>
      </c>
      <c r="C1" s="208"/>
      <c r="D1" s="208"/>
    </row>
    <row r="2" spans="2:4">
      <c r="B2" s="210" t="s">
        <v>143</v>
      </c>
      <c r="C2" s="210"/>
      <c r="D2" s="210"/>
    </row>
    <row r="3" spans="2:4">
      <c r="B3" s="211" t="s">
        <v>144</v>
      </c>
      <c r="C3" s="211"/>
      <c r="D3" s="211"/>
    </row>
    <row r="4" spans="2:4">
      <c r="B4" s="212" t="s">
        <v>145</v>
      </c>
      <c r="C4" s="213" t="s">
        <v>146</v>
      </c>
      <c r="D4" s="213"/>
    </row>
    <row r="5" spans="2:4">
      <c r="B5" s="212" t="s">
        <v>147</v>
      </c>
      <c r="C5" s="213" t="s">
        <v>148</v>
      </c>
      <c r="D5" s="213"/>
    </row>
    <row r="6" spans="2:4">
      <c r="B6" s="211" t="s">
        <v>149</v>
      </c>
      <c r="C6" s="211"/>
      <c r="D6" s="211"/>
    </row>
    <row r="7" spans="2:4">
      <c r="B7" s="212" t="s">
        <v>150</v>
      </c>
      <c r="C7" s="214" t="s">
        <v>151</v>
      </c>
      <c r="D7" s="215"/>
    </row>
    <row r="8" spans="2:4" ht="90" customHeight="1">
      <c r="B8" s="216" t="s">
        <v>152</v>
      </c>
      <c r="C8" s="217"/>
      <c r="D8" s="218"/>
    </row>
    <row r="9" spans="2:4" ht="39.75" customHeight="1">
      <c r="B9" s="216" t="s">
        <v>153</v>
      </c>
      <c r="C9" s="217"/>
      <c r="D9" s="218"/>
    </row>
    <row r="10" spans="2:4" ht="72" customHeight="1">
      <c r="B10" s="219" t="s">
        <v>154</v>
      </c>
      <c r="C10" s="220" t="s">
        <v>155</v>
      </c>
      <c r="D10" s="221" t="s">
        <v>156</v>
      </c>
    </row>
    <row r="11" spans="2:4" ht="81" customHeight="1">
      <c r="B11" s="222" t="s">
        <v>157</v>
      </c>
      <c r="C11" s="223" t="s">
        <v>158</v>
      </c>
      <c r="D11" s="221"/>
    </row>
    <row r="12" spans="2:4" ht="68.25" customHeight="1">
      <c r="B12" s="222" t="s">
        <v>159</v>
      </c>
      <c r="C12" s="223" t="s">
        <v>160</v>
      </c>
      <c r="D12" s="221"/>
    </row>
    <row r="13" spans="2:4" ht="204.75">
      <c r="B13" s="224" t="s">
        <v>161</v>
      </c>
      <c r="C13" s="220" t="s">
        <v>162</v>
      </c>
      <c r="D13" s="225" t="s">
        <v>163</v>
      </c>
    </row>
    <row r="14" spans="2:4" ht="41.25" customHeight="1">
      <c r="B14" s="216" t="s">
        <v>164</v>
      </c>
      <c r="C14" s="217"/>
      <c r="D14" s="218"/>
    </row>
    <row r="15" spans="2:4">
      <c r="B15" s="226" t="s">
        <v>165</v>
      </c>
      <c r="C15" s="227"/>
      <c r="D15" s="228"/>
    </row>
    <row r="16" spans="2:4">
      <c r="B16" s="212" t="s">
        <v>166</v>
      </c>
      <c r="C16" s="214" t="s">
        <v>167</v>
      </c>
      <c r="D16" s="215"/>
    </row>
    <row r="17" spans="2:4">
      <c r="B17" s="216" t="s">
        <v>168</v>
      </c>
      <c r="C17" s="217"/>
      <c r="D17" s="218"/>
    </row>
    <row r="18" spans="2:4">
      <c r="B18" s="216" t="s">
        <v>169</v>
      </c>
      <c r="C18" s="217"/>
      <c r="D18" s="218"/>
    </row>
    <row r="19" spans="2:4">
      <c r="B19" s="229" t="s">
        <v>170</v>
      </c>
      <c r="C19" s="229" t="s">
        <v>171</v>
      </c>
      <c r="D19" s="230"/>
    </row>
    <row r="20" spans="2:4">
      <c r="B20" s="229" t="s">
        <v>172</v>
      </c>
      <c r="C20" s="229" t="s">
        <v>173</v>
      </c>
      <c r="D20" s="230"/>
    </row>
    <row r="21" spans="2:4">
      <c r="B21" s="229" t="s">
        <v>174</v>
      </c>
      <c r="C21" s="229" t="s">
        <v>175</v>
      </c>
      <c r="D21" s="230"/>
    </row>
    <row r="22" spans="2:4">
      <c r="B22" s="211" t="s">
        <v>176</v>
      </c>
      <c r="C22" s="211"/>
      <c r="D22" s="211"/>
    </row>
    <row r="23" spans="2:4">
      <c r="B23" s="212" t="s">
        <v>177</v>
      </c>
      <c r="C23" s="214" t="s">
        <v>178</v>
      </c>
      <c r="D23" s="215"/>
    </row>
    <row r="24" spans="2:4">
      <c r="B24" s="229" t="s">
        <v>179</v>
      </c>
      <c r="C24" s="229" t="s">
        <v>180</v>
      </c>
      <c r="D24" s="230"/>
    </row>
    <row r="25" spans="2:4">
      <c r="B25" s="229" t="s">
        <v>181</v>
      </c>
      <c r="C25" s="229" t="s">
        <v>182</v>
      </c>
      <c r="D25" s="230"/>
    </row>
    <row r="26" spans="2:4">
      <c r="B26" s="229" t="s">
        <v>183</v>
      </c>
      <c r="C26" s="229" t="s">
        <v>184</v>
      </c>
      <c r="D26" s="230"/>
    </row>
    <row r="27" spans="2:4">
      <c r="B27" s="211" t="s">
        <v>185</v>
      </c>
      <c r="C27" s="211"/>
      <c r="D27" s="211"/>
    </row>
    <row r="28" spans="2:4">
      <c r="B28" s="212" t="s">
        <v>186</v>
      </c>
      <c r="C28" s="214" t="s">
        <v>187</v>
      </c>
      <c r="D28" s="215"/>
    </row>
    <row r="29" spans="2:4" ht="134.25" customHeight="1">
      <c r="B29" s="220" t="s">
        <v>188</v>
      </c>
      <c r="C29" s="220" t="s">
        <v>189</v>
      </c>
      <c r="D29" s="225" t="s">
        <v>190</v>
      </c>
    </row>
    <row r="30" spans="2:4" ht="141.75">
      <c r="B30" s="220" t="s">
        <v>191</v>
      </c>
      <c r="C30" s="220" t="s">
        <v>192</v>
      </c>
      <c r="D30" s="225" t="s">
        <v>193</v>
      </c>
    </row>
    <row r="31" spans="2:4" s="232" customFormat="1" ht="77.25" customHeight="1">
      <c r="B31" s="231" t="s">
        <v>194</v>
      </c>
      <c r="C31" s="231"/>
      <c r="D31" s="231"/>
    </row>
    <row r="32" spans="2:4" ht="110.25">
      <c r="B32" s="224" t="s">
        <v>195</v>
      </c>
      <c r="C32" s="220" t="s">
        <v>196</v>
      </c>
      <c r="D32" s="225" t="s">
        <v>197</v>
      </c>
    </row>
    <row r="33" spans="2:4">
      <c r="B33" s="211" t="s">
        <v>198</v>
      </c>
      <c r="C33" s="211"/>
      <c r="D33" s="211"/>
    </row>
    <row r="34" spans="2:4">
      <c r="B34" s="212" t="s">
        <v>199</v>
      </c>
      <c r="C34" s="214" t="s">
        <v>200</v>
      </c>
      <c r="D34" s="215"/>
    </row>
    <row r="35" spans="2:4">
      <c r="B35" s="229" t="s">
        <v>201</v>
      </c>
      <c r="C35" s="229" t="s">
        <v>202</v>
      </c>
      <c r="D35" s="230"/>
    </row>
    <row r="36" spans="2:4">
      <c r="B36" s="229" t="s">
        <v>203</v>
      </c>
      <c r="C36" s="229" t="s">
        <v>204</v>
      </c>
      <c r="D36" s="230"/>
    </row>
    <row r="37" spans="2:4">
      <c r="B37" s="229" t="s">
        <v>205</v>
      </c>
      <c r="C37" s="229" t="s">
        <v>206</v>
      </c>
      <c r="D37" s="230"/>
    </row>
    <row r="38" spans="2:4">
      <c r="B38" s="211" t="s">
        <v>207</v>
      </c>
      <c r="C38" s="211"/>
      <c r="D38" s="211"/>
    </row>
    <row r="39" spans="2:4">
      <c r="B39" s="212" t="s">
        <v>208</v>
      </c>
      <c r="C39" s="214" t="s">
        <v>209</v>
      </c>
      <c r="D39" s="215"/>
    </row>
    <row r="40" spans="2:4" ht="157.5">
      <c r="B40" s="224" t="s">
        <v>210</v>
      </c>
      <c r="C40" s="220" t="s">
        <v>211</v>
      </c>
      <c r="D40" s="225" t="s">
        <v>212</v>
      </c>
    </row>
    <row r="41" spans="2:4">
      <c r="B41" s="229" t="s">
        <v>213</v>
      </c>
      <c r="C41" s="229" t="s">
        <v>214</v>
      </c>
      <c r="D41" s="230"/>
    </row>
    <row r="42" spans="2:4" ht="65.25" customHeight="1">
      <c r="B42" s="216" t="s">
        <v>215</v>
      </c>
      <c r="C42" s="217"/>
      <c r="D42" s="218"/>
    </row>
  </sheetData>
  <mergeCells count="25">
    <mergeCell ref="B42:D42"/>
    <mergeCell ref="C28:D28"/>
    <mergeCell ref="B31:D31"/>
    <mergeCell ref="B33:D33"/>
    <mergeCell ref="C34:D34"/>
    <mergeCell ref="B38:D38"/>
    <mergeCell ref="C39:D39"/>
    <mergeCell ref="C16:D16"/>
    <mergeCell ref="B17:D17"/>
    <mergeCell ref="B18:D18"/>
    <mergeCell ref="B22:D22"/>
    <mergeCell ref="C23:D23"/>
    <mergeCell ref="B27:D27"/>
    <mergeCell ref="C7:D7"/>
    <mergeCell ref="B8:D8"/>
    <mergeCell ref="B9:D9"/>
    <mergeCell ref="D10:D12"/>
    <mergeCell ref="B14:D14"/>
    <mergeCell ref="B15:D15"/>
    <mergeCell ref="B1:D1"/>
    <mergeCell ref="B2:D2"/>
    <mergeCell ref="B3:D3"/>
    <mergeCell ref="C4:D4"/>
    <mergeCell ref="C5:D5"/>
    <mergeCell ref="B6:D6"/>
  </mergeCell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2"/>
  <sheetViews>
    <sheetView zoomScale="70" zoomScaleNormal="70" workbookViewId="0">
      <pane ySplit="2" topLeftCell="A3" activePane="bottomLeft" state="frozen"/>
      <selection activeCell="M16" sqref="M16"/>
      <selection pane="bottomLeft" activeCell="M16" sqref="M16"/>
    </sheetView>
  </sheetViews>
  <sheetFormatPr defaultColWidth="9.125" defaultRowHeight="14.25"/>
  <cols>
    <col min="1" max="1" width="24.25" style="234" customWidth="1"/>
    <col min="2" max="2" width="2.5" style="234" customWidth="1"/>
    <col min="3" max="4" width="9.125" style="234"/>
    <col min="5" max="5" width="5.375" style="234" customWidth="1"/>
    <col min="6" max="6" width="19.625" style="234" customWidth="1"/>
    <col min="7" max="7" width="3" style="234" customWidth="1"/>
    <col min="8" max="8" width="30.625" style="235" customWidth="1"/>
    <col min="9" max="9" width="3.25" style="234" customWidth="1"/>
    <col min="10" max="10" width="19.625" style="234" customWidth="1"/>
    <col min="11" max="11" width="3.875" style="234" customWidth="1"/>
    <col min="12" max="12" width="27" style="234" customWidth="1"/>
    <col min="13" max="13" width="5.375" style="234" customWidth="1"/>
    <col min="14" max="14" width="29.375" style="234" customWidth="1"/>
    <col min="15" max="15" width="3.875" style="234" customWidth="1"/>
    <col min="16" max="16" width="28.375" style="234" customWidth="1"/>
    <col min="17" max="17" width="5.75" style="234" customWidth="1"/>
    <col min="18" max="18" width="16.5" style="234" customWidth="1"/>
    <col min="19" max="16384" width="9.125" style="234"/>
  </cols>
  <sheetData>
    <row r="1" spans="1:18" ht="18">
      <c r="A1" s="233" t="s">
        <v>216</v>
      </c>
      <c r="B1" s="233"/>
    </row>
    <row r="2" spans="1:18" ht="15">
      <c r="A2" s="236" t="s">
        <v>217</v>
      </c>
      <c r="B2" s="237"/>
      <c r="H2" s="235" t="s">
        <v>218</v>
      </c>
    </row>
    <row r="3" spans="1:18">
      <c r="A3" s="237"/>
      <c r="B3" s="237"/>
    </row>
    <row r="4" spans="1:18" ht="30">
      <c r="A4" s="234" t="s">
        <v>219</v>
      </c>
      <c r="H4" s="238" t="s">
        <v>220</v>
      </c>
    </row>
    <row r="6" spans="1:18">
      <c r="H6" s="239" t="s">
        <v>221</v>
      </c>
    </row>
    <row r="8" spans="1:18" ht="42.75">
      <c r="A8" s="240" t="s">
        <v>222</v>
      </c>
      <c r="C8" s="241" t="s">
        <v>223</v>
      </c>
      <c r="D8" s="241"/>
      <c r="F8" s="242" t="s">
        <v>224</v>
      </c>
      <c r="H8" s="240" t="s">
        <v>225</v>
      </c>
      <c r="J8" s="242" t="s">
        <v>226</v>
      </c>
      <c r="L8" s="240" t="s">
        <v>227</v>
      </c>
      <c r="N8" s="240" t="s">
        <v>228</v>
      </c>
      <c r="P8" s="243" t="s">
        <v>229</v>
      </c>
      <c r="R8" s="244" t="s">
        <v>230</v>
      </c>
    </row>
    <row r="10" spans="1:18" ht="28.5">
      <c r="H10" s="245" t="s">
        <v>231</v>
      </c>
      <c r="N10" s="246" t="s">
        <v>232</v>
      </c>
      <c r="P10" s="246" t="s">
        <v>233</v>
      </c>
    </row>
    <row r="11" spans="1:18">
      <c r="P11" s="247"/>
    </row>
    <row r="12" spans="1:18" ht="28.5">
      <c r="A12" s="246" t="s">
        <v>234</v>
      </c>
      <c r="F12" s="246" t="s">
        <v>235</v>
      </c>
      <c r="H12" s="248" t="s">
        <v>236</v>
      </c>
      <c r="J12" s="246" t="s">
        <v>237</v>
      </c>
      <c r="P12" s="246" t="s">
        <v>238</v>
      </c>
    </row>
    <row r="13" spans="1:18">
      <c r="P13" s="247"/>
    </row>
    <row r="14" spans="1:18" ht="42.75">
      <c r="A14" s="246" t="s">
        <v>239</v>
      </c>
      <c r="H14" s="245" t="s">
        <v>240</v>
      </c>
      <c r="P14" s="246" t="s">
        <v>241</v>
      </c>
    </row>
    <row r="16" spans="1:18" ht="28.5">
      <c r="A16" s="248" t="s">
        <v>242</v>
      </c>
      <c r="F16" s="249" t="s">
        <v>243</v>
      </c>
      <c r="G16" s="250"/>
      <c r="H16" s="248" t="s">
        <v>244</v>
      </c>
      <c r="I16" s="250"/>
      <c r="J16" s="248" t="s">
        <v>245</v>
      </c>
      <c r="L16" s="246" t="s">
        <v>246</v>
      </c>
      <c r="P16" s="246" t="s">
        <v>247</v>
      </c>
    </row>
    <row r="17" spans="1:16">
      <c r="F17" s="250"/>
      <c r="G17" s="250"/>
      <c r="H17" s="251"/>
      <c r="I17" s="250"/>
      <c r="J17" s="250"/>
    </row>
    <row r="18" spans="1:16" ht="42.75">
      <c r="A18" s="246" t="s">
        <v>248</v>
      </c>
      <c r="F18" s="246" t="s">
        <v>249</v>
      </c>
      <c r="H18" s="246" t="s">
        <v>250</v>
      </c>
      <c r="J18" s="246" t="s">
        <v>251</v>
      </c>
      <c r="L18" s="246" t="s">
        <v>252</v>
      </c>
      <c r="P18" s="252" t="s">
        <v>253</v>
      </c>
    </row>
    <row r="19" spans="1:16">
      <c r="P19" s="252"/>
    </row>
    <row r="20" spans="1:16" ht="28.5">
      <c r="F20" s="253" t="s">
        <v>254</v>
      </c>
      <c r="G20" s="253"/>
      <c r="H20" s="253"/>
      <c r="I20" s="253"/>
      <c r="J20" s="253"/>
      <c r="L20" s="246" t="s">
        <v>255</v>
      </c>
      <c r="N20" s="246" t="s">
        <v>256</v>
      </c>
      <c r="P20" s="252"/>
    </row>
    <row r="21" spans="1:16">
      <c r="P21" s="252"/>
    </row>
    <row r="22" spans="1:16" ht="28.5">
      <c r="A22" s="246" t="s">
        <v>257</v>
      </c>
      <c r="C22" s="252" t="s">
        <v>258</v>
      </c>
      <c r="D22" s="252"/>
      <c r="F22" s="246" t="s">
        <v>259</v>
      </c>
      <c r="H22" s="246" t="s">
        <v>260</v>
      </c>
      <c r="J22" s="246" t="s">
        <v>261</v>
      </c>
      <c r="P22" s="252"/>
    </row>
    <row r="24" spans="1:16" ht="28.5">
      <c r="C24" s="252" t="s">
        <v>262</v>
      </c>
      <c r="D24" s="252"/>
      <c r="F24" s="246" t="s">
        <v>263</v>
      </c>
      <c r="P24" s="246" t="s">
        <v>264</v>
      </c>
    </row>
    <row r="26" spans="1:16" ht="28.5">
      <c r="F26" s="246" t="s">
        <v>265</v>
      </c>
    </row>
    <row r="27" spans="1:16">
      <c r="C27" s="251"/>
    </row>
    <row r="28" spans="1:16" ht="28.5">
      <c r="F28" s="240" t="s">
        <v>266</v>
      </c>
    </row>
    <row r="30" spans="1:16">
      <c r="F30" s="246" t="s">
        <v>267</v>
      </c>
    </row>
    <row r="32" spans="1:16" ht="28.5">
      <c r="F32" s="246" t="s">
        <v>268</v>
      </c>
    </row>
  </sheetData>
  <mergeCells count="5">
    <mergeCell ref="C8:D8"/>
    <mergeCell ref="P18:P22"/>
    <mergeCell ref="F20:J20"/>
    <mergeCell ref="C22:D22"/>
    <mergeCell ref="C24:D24"/>
  </mergeCell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0"/>
  <sheetViews>
    <sheetView zoomScale="80" zoomScaleNormal="80" workbookViewId="0">
      <selection activeCell="M16" sqref="M16"/>
    </sheetView>
  </sheetViews>
  <sheetFormatPr defaultRowHeight="14.25"/>
  <cols>
    <col min="1" max="1" width="2.75" style="207" customWidth="1"/>
    <col min="2" max="2" width="6.625" style="207" customWidth="1"/>
    <col min="3" max="3" width="2.75" style="207" customWidth="1"/>
    <col min="4" max="4" width="10.875" style="207" bestFit="1" customWidth="1"/>
    <col min="5" max="9" width="5.75" style="207" customWidth="1"/>
    <col min="10" max="14" width="5.75" style="207" bestFit="1" customWidth="1"/>
    <col min="15" max="15" width="9.625" style="207" customWidth="1"/>
    <col min="16" max="20" width="5.75" style="207" customWidth="1"/>
    <col min="21" max="22" width="5.75" style="207" bestFit="1" customWidth="1"/>
    <col min="23" max="25" width="9" style="207"/>
    <col min="26" max="26" width="7.5" style="207" customWidth="1"/>
    <col min="27" max="35" width="6" style="207" customWidth="1"/>
    <col min="36" max="45" width="9" style="207"/>
    <col min="46" max="46" width="7.625" style="207" customWidth="1"/>
    <col min="47" max="47" width="11.375" style="207" bestFit="1" customWidth="1"/>
    <col min="48" max="48" width="8.625" style="207" bestFit="1" customWidth="1"/>
    <col min="49" max="50" width="3.75" style="207" bestFit="1" customWidth="1"/>
    <col min="51" max="51" width="7.5" style="207" bestFit="1" customWidth="1"/>
    <col min="52" max="52" width="5.75" style="207" bestFit="1" customWidth="1"/>
    <col min="53" max="53" width="51.125" style="207" bestFit="1" customWidth="1"/>
    <col min="54" max="54" width="10.125" style="259" customWidth="1"/>
    <col min="55" max="16384" width="9" style="207"/>
  </cols>
  <sheetData>
    <row r="1" spans="1:54" ht="15">
      <c r="A1" s="254" t="s">
        <v>269</v>
      </c>
      <c r="B1" s="255" t="s">
        <v>270</v>
      </c>
      <c r="C1" s="256"/>
      <c r="D1" s="256"/>
      <c r="E1" s="256"/>
      <c r="G1" s="257" t="s">
        <v>271</v>
      </c>
      <c r="X1" s="257" t="s">
        <v>272</v>
      </c>
      <c r="AR1" s="258" t="s">
        <v>273</v>
      </c>
    </row>
    <row r="2" spans="1:54" ht="14.25" customHeight="1">
      <c r="A2" s="254"/>
      <c r="B2" s="255"/>
      <c r="C2" s="256"/>
      <c r="D2" s="256"/>
      <c r="E2" s="256"/>
      <c r="AD2" s="260" t="s">
        <v>2</v>
      </c>
      <c r="AE2" s="260"/>
      <c r="AF2" s="260"/>
      <c r="AG2" s="260" t="s">
        <v>3</v>
      </c>
      <c r="AH2" s="260"/>
      <c r="AI2" s="260"/>
      <c r="AJ2" s="260" t="s">
        <v>274</v>
      </c>
      <c r="AK2" s="260"/>
      <c r="AL2" s="260"/>
      <c r="AM2" s="260"/>
      <c r="AR2" s="261" t="s">
        <v>273</v>
      </c>
      <c r="AS2" s="262" t="s">
        <v>275</v>
      </c>
      <c r="AT2" s="263" t="s">
        <v>276</v>
      </c>
      <c r="AU2" s="264" t="s">
        <v>277</v>
      </c>
      <c r="AV2" s="265"/>
      <c r="AW2" s="266" t="s">
        <v>278</v>
      </c>
      <c r="AX2" s="267"/>
      <c r="AY2" s="267"/>
      <c r="AZ2" s="268"/>
      <c r="BA2" s="269" t="s">
        <v>279</v>
      </c>
      <c r="BB2" s="262" t="s">
        <v>280</v>
      </c>
    </row>
    <row r="3" spans="1:54" ht="15">
      <c r="A3" s="254"/>
      <c r="B3" s="255"/>
      <c r="C3" s="256"/>
      <c r="D3" s="256"/>
      <c r="E3" s="256"/>
      <c r="AA3" s="270" t="s">
        <v>281</v>
      </c>
      <c r="AB3" s="271"/>
      <c r="AC3" s="272"/>
      <c r="AD3" s="273" t="s">
        <v>12</v>
      </c>
      <c r="AE3" s="273"/>
      <c r="AF3" s="273"/>
      <c r="AG3" s="273" t="s">
        <v>282</v>
      </c>
      <c r="AH3" s="273"/>
      <c r="AI3" s="273"/>
      <c r="AJ3" s="270" t="s">
        <v>283</v>
      </c>
      <c r="AK3" s="272"/>
      <c r="AL3" s="273" t="s">
        <v>284</v>
      </c>
      <c r="AM3" s="273"/>
      <c r="AN3" s="274" t="s">
        <v>101</v>
      </c>
      <c r="AO3" s="273" t="s">
        <v>285</v>
      </c>
      <c r="AP3" s="273"/>
      <c r="AR3" s="261"/>
      <c r="AS3" s="275"/>
      <c r="AT3" s="276"/>
      <c r="AU3" s="277" t="s">
        <v>286</v>
      </c>
      <c r="AV3" s="278" t="s">
        <v>287</v>
      </c>
      <c r="AW3" s="279" t="s">
        <v>2</v>
      </c>
      <c r="AX3" s="279" t="s">
        <v>3</v>
      </c>
      <c r="AY3" s="279" t="s">
        <v>274</v>
      </c>
      <c r="AZ3" s="279" t="s">
        <v>288</v>
      </c>
      <c r="BA3" s="280"/>
      <c r="BB3" s="275"/>
    </row>
    <row r="4" spans="1:54" ht="15">
      <c r="A4" s="254"/>
      <c r="B4" s="281"/>
      <c r="C4" s="281"/>
      <c r="AA4" s="266" t="s">
        <v>289</v>
      </c>
      <c r="AB4" s="267"/>
      <c r="AC4" s="268"/>
      <c r="AD4" s="282" t="s">
        <v>290</v>
      </c>
      <c r="AE4" s="282"/>
      <c r="AF4" s="282"/>
      <c r="AG4" s="283">
        <f>4/8</f>
        <v>0.5</v>
      </c>
      <c r="AH4" s="284"/>
      <c r="AI4" s="285"/>
      <c r="AJ4" s="266" t="s">
        <v>291</v>
      </c>
      <c r="AK4" s="268"/>
      <c r="AL4" s="286" t="s">
        <v>292</v>
      </c>
      <c r="AM4" s="286"/>
      <c r="AN4" s="287"/>
      <c r="AO4" s="287"/>
      <c r="AP4" s="287"/>
      <c r="AR4" s="274" t="s">
        <v>293</v>
      </c>
      <c r="AS4" s="287" t="s">
        <v>294</v>
      </c>
      <c r="AT4" s="287" t="s">
        <v>295</v>
      </c>
      <c r="AU4" s="288" t="s">
        <v>296</v>
      </c>
      <c r="AV4" s="279">
        <v>0</v>
      </c>
      <c r="AW4" s="283" t="s">
        <v>297</v>
      </c>
      <c r="AX4" s="284"/>
      <c r="AY4" s="284"/>
      <c r="AZ4" s="285"/>
      <c r="BA4" s="287" t="s">
        <v>298</v>
      </c>
      <c r="BB4" s="279">
        <v>0</v>
      </c>
    </row>
    <row r="5" spans="1:54" ht="14.25" customHeight="1">
      <c r="A5" s="254"/>
      <c r="B5" s="281"/>
      <c r="C5" s="281"/>
      <c r="D5" s="289" t="s">
        <v>299</v>
      </c>
      <c r="E5" s="290"/>
      <c r="F5" s="290"/>
      <c r="G5" s="290"/>
      <c r="H5" s="290"/>
      <c r="I5" s="290"/>
      <c r="J5" s="291" t="s">
        <v>300</v>
      </c>
      <c r="K5" s="291"/>
      <c r="L5" s="291"/>
      <c r="M5" s="291"/>
      <c r="N5" s="291"/>
      <c r="O5" s="292" t="s">
        <v>301</v>
      </c>
      <c r="P5" s="292"/>
      <c r="Q5" s="292"/>
      <c r="R5" s="292"/>
      <c r="S5" s="292"/>
      <c r="T5" s="292"/>
      <c r="U5" s="292"/>
      <c r="V5" s="292"/>
      <c r="W5" s="293" t="s">
        <v>302</v>
      </c>
      <c r="X5" s="294" t="s">
        <v>303</v>
      </c>
      <c r="AA5" s="266" t="s">
        <v>304</v>
      </c>
      <c r="AB5" s="267"/>
      <c r="AC5" s="268"/>
      <c r="AD5" s="282" t="s">
        <v>290</v>
      </c>
      <c r="AE5" s="282"/>
      <c r="AF5" s="282"/>
      <c r="AG5" s="283">
        <v>0.8</v>
      </c>
      <c r="AH5" s="284">
        <v>0.7</v>
      </c>
      <c r="AI5" s="285"/>
      <c r="AJ5" s="295">
        <f>(AG5+4)/(AG4+4)*80</f>
        <v>85.333333333333329</v>
      </c>
      <c r="AK5" s="296"/>
      <c r="AL5" s="286" t="s">
        <v>292</v>
      </c>
      <c r="AM5" s="286"/>
      <c r="AN5" s="287"/>
      <c r="AO5" s="287"/>
      <c r="AP5" s="287"/>
      <c r="AR5" s="274" t="s">
        <v>305</v>
      </c>
      <c r="AS5" s="287" t="s">
        <v>294</v>
      </c>
      <c r="AT5" s="287" t="s">
        <v>295</v>
      </c>
      <c r="AU5" s="288" t="s">
        <v>296</v>
      </c>
      <c r="AV5" s="279">
        <v>0</v>
      </c>
      <c r="AW5" s="283" t="s">
        <v>306</v>
      </c>
      <c r="AX5" s="284"/>
      <c r="AY5" s="284"/>
      <c r="AZ5" s="285"/>
      <c r="BA5" s="287" t="s">
        <v>307</v>
      </c>
      <c r="BB5" s="279" t="s">
        <v>308</v>
      </c>
    </row>
    <row r="6" spans="1:54" ht="15">
      <c r="A6" s="254"/>
      <c r="B6" s="281"/>
      <c r="C6" s="281"/>
      <c r="D6" s="297" t="s">
        <v>309</v>
      </c>
      <c r="E6" s="298" t="s">
        <v>310</v>
      </c>
      <c r="F6" s="298">
        <v>2</v>
      </c>
      <c r="G6" s="298">
        <v>3</v>
      </c>
      <c r="H6" s="298">
        <v>4</v>
      </c>
      <c r="I6" s="298">
        <v>5</v>
      </c>
      <c r="J6" s="299" t="s">
        <v>311</v>
      </c>
      <c r="K6" s="300" t="s">
        <v>312</v>
      </c>
      <c r="L6" s="299" t="s">
        <v>313</v>
      </c>
      <c r="M6" s="299" t="s">
        <v>314</v>
      </c>
      <c r="N6" s="299" t="s">
        <v>315</v>
      </c>
      <c r="O6" s="301">
        <v>0.9</v>
      </c>
      <c r="P6" s="302"/>
      <c r="Q6" s="302"/>
      <c r="R6" s="302"/>
      <c r="S6" s="302"/>
      <c r="T6" s="303"/>
      <c r="U6" s="304">
        <v>1</v>
      </c>
      <c r="V6" s="305">
        <v>1.1000000000000001</v>
      </c>
      <c r="W6" s="293"/>
      <c r="X6" s="294"/>
      <c r="AA6" s="266" t="s">
        <v>316</v>
      </c>
      <c r="AB6" s="267"/>
      <c r="AC6" s="268"/>
      <c r="AD6" s="282" t="s">
        <v>290</v>
      </c>
      <c r="AE6" s="282"/>
      <c r="AF6" s="282"/>
      <c r="AG6" s="283">
        <v>1.1000000000000001</v>
      </c>
      <c r="AH6" s="284">
        <v>0.8</v>
      </c>
      <c r="AI6" s="285"/>
      <c r="AJ6" s="295">
        <f>(AG6+4)/(AG4+4)*80</f>
        <v>90.666666666666657</v>
      </c>
      <c r="AK6" s="296"/>
      <c r="AL6" s="286" t="s">
        <v>292</v>
      </c>
      <c r="AM6" s="286"/>
      <c r="AN6" s="287"/>
      <c r="AO6" s="287"/>
      <c r="AP6" s="287"/>
      <c r="AR6" s="274" t="s">
        <v>317</v>
      </c>
      <c r="AS6" s="287" t="s">
        <v>294</v>
      </c>
      <c r="AT6" s="287" t="s">
        <v>294</v>
      </c>
      <c r="AU6" s="288" t="s">
        <v>318</v>
      </c>
      <c r="AV6" s="306" t="s">
        <v>297</v>
      </c>
      <c r="AW6" s="283" t="s">
        <v>319</v>
      </c>
      <c r="AX6" s="285"/>
      <c r="AY6" s="279" t="s">
        <v>320</v>
      </c>
      <c r="AZ6" s="306">
        <v>0</v>
      </c>
      <c r="BA6" s="287" t="s">
        <v>321</v>
      </c>
      <c r="BB6" s="279" t="s">
        <v>322</v>
      </c>
    </row>
    <row r="7" spans="1:54" ht="15">
      <c r="A7" s="254"/>
      <c r="B7" s="281"/>
      <c r="C7" s="281"/>
      <c r="D7" s="297" t="s">
        <v>323</v>
      </c>
      <c r="E7" s="298" t="s">
        <v>310</v>
      </c>
      <c r="F7" s="298">
        <v>2</v>
      </c>
      <c r="G7" s="298">
        <v>3</v>
      </c>
      <c r="H7" s="298">
        <v>4</v>
      </c>
      <c r="I7" s="298">
        <v>5</v>
      </c>
      <c r="J7" s="307"/>
      <c r="K7" s="308"/>
      <c r="L7" s="307"/>
      <c r="M7" s="307"/>
      <c r="N7" s="307"/>
      <c r="O7" s="309"/>
      <c r="P7" s="310"/>
      <c r="Q7" s="310"/>
      <c r="R7" s="310"/>
      <c r="S7" s="310"/>
      <c r="T7" s="311"/>
      <c r="U7" s="312"/>
      <c r="V7" s="311"/>
      <c r="W7" s="293"/>
      <c r="X7" s="294"/>
      <c r="AA7" s="266" t="s">
        <v>324</v>
      </c>
      <c r="AB7" s="267"/>
      <c r="AC7" s="268"/>
      <c r="AD7" s="295"/>
      <c r="AE7" s="313" t="s">
        <v>325</v>
      </c>
      <c r="AF7" s="296"/>
      <c r="AG7" s="295"/>
      <c r="AH7" s="313">
        <f>5/8</f>
        <v>0.625</v>
      </c>
      <c r="AI7" s="296"/>
      <c r="AJ7" s="295">
        <f>(5+AH7)/(4+AG4)*80</f>
        <v>100</v>
      </c>
      <c r="AK7" s="296"/>
      <c r="AL7" s="286" t="s">
        <v>292</v>
      </c>
      <c r="AM7" s="286"/>
      <c r="AN7" s="287"/>
      <c r="AO7" s="287"/>
      <c r="AP7" s="287"/>
      <c r="AR7" s="274" t="s">
        <v>326</v>
      </c>
      <c r="AS7" s="287" t="s">
        <v>294</v>
      </c>
      <c r="AT7" s="287" t="s">
        <v>294</v>
      </c>
      <c r="AU7" s="288" t="s">
        <v>318</v>
      </c>
      <c r="AV7" s="306" t="s">
        <v>297</v>
      </c>
      <c r="AW7" s="283" t="s">
        <v>306</v>
      </c>
      <c r="AX7" s="284"/>
      <c r="AY7" s="285"/>
      <c r="AZ7" s="306">
        <v>0</v>
      </c>
      <c r="BA7" s="287" t="s">
        <v>327</v>
      </c>
      <c r="BB7" s="279" t="s">
        <v>308</v>
      </c>
    </row>
    <row r="8" spans="1:54">
      <c r="A8" s="254"/>
      <c r="B8" s="281"/>
      <c r="C8" s="281"/>
      <c r="D8" s="297" t="s">
        <v>328</v>
      </c>
      <c r="E8" s="298" t="s">
        <v>310</v>
      </c>
      <c r="F8" s="298">
        <v>2</v>
      </c>
      <c r="G8" s="298">
        <v>3</v>
      </c>
      <c r="H8" s="298">
        <v>4</v>
      </c>
      <c r="I8" s="298">
        <v>5</v>
      </c>
      <c r="J8" s="307"/>
      <c r="K8" s="308"/>
      <c r="L8" s="307"/>
      <c r="M8" s="307"/>
      <c r="N8" s="307"/>
      <c r="O8" s="309"/>
      <c r="P8" s="310"/>
      <c r="Q8" s="310"/>
      <c r="R8" s="310"/>
      <c r="S8" s="310"/>
      <c r="T8" s="311"/>
      <c r="U8" s="312"/>
      <c r="V8" s="311"/>
      <c r="W8" s="293"/>
      <c r="X8" s="294"/>
      <c r="AA8" s="266" t="s">
        <v>329</v>
      </c>
      <c r="AB8" s="267"/>
      <c r="AC8" s="268"/>
      <c r="AD8" s="295"/>
      <c r="AE8" s="313" t="s">
        <v>325</v>
      </c>
      <c r="AF8" s="296"/>
      <c r="AG8" s="295"/>
      <c r="AH8" s="313">
        <f>AH7*AG5/AG4</f>
        <v>1</v>
      </c>
      <c r="AI8" s="296"/>
      <c r="AJ8" s="295">
        <f>(5+AH8)/(4+AG4)*80</f>
        <v>106.66666666666666</v>
      </c>
      <c r="AK8" s="296"/>
      <c r="AL8" s="286" t="s">
        <v>292</v>
      </c>
      <c r="AM8" s="286"/>
      <c r="AN8" s="287"/>
      <c r="AO8" s="287"/>
      <c r="AP8" s="287"/>
    </row>
    <row r="9" spans="1:54" ht="14.25" customHeight="1">
      <c r="A9" s="254"/>
      <c r="B9" s="281"/>
      <c r="C9" s="281"/>
      <c r="D9" s="297" t="s">
        <v>330</v>
      </c>
      <c r="E9" s="298" t="s">
        <v>310</v>
      </c>
      <c r="F9" s="298">
        <v>2</v>
      </c>
      <c r="G9" s="298">
        <v>3</v>
      </c>
      <c r="H9" s="298">
        <v>4</v>
      </c>
      <c r="I9" s="298">
        <v>5</v>
      </c>
      <c r="J9" s="314"/>
      <c r="K9" s="315"/>
      <c r="L9" s="314"/>
      <c r="M9" s="314"/>
      <c r="N9" s="314"/>
      <c r="O9" s="316"/>
      <c r="P9" s="317"/>
      <c r="Q9" s="317"/>
      <c r="R9" s="317"/>
      <c r="S9" s="317"/>
      <c r="T9" s="318"/>
      <c r="U9" s="319"/>
      <c r="V9" s="318"/>
      <c r="W9" s="293"/>
      <c r="X9" s="294"/>
      <c r="AA9" s="295" t="s">
        <v>331</v>
      </c>
      <c r="AB9" s="313"/>
      <c r="AC9" s="296"/>
      <c r="AD9" s="295"/>
      <c r="AE9" s="313" t="s">
        <v>295</v>
      </c>
      <c r="AF9" s="296"/>
      <c r="AG9" s="295"/>
      <c r="AH9" s="313"/>
      <c r="AI9" s="296"/>
      <c r="AJ9" s="266" t="s">
        <v>332</v>
      </c>
      <c r="AK9" s="268"/>
      <c r="AL9" s="286" t="s">
        <v>292</v>
      </c>
      <c r="AM9" s="286"/>
      <c r="AN9" s="287"/>
      <c r="AO9" s="287"/>
      <c r="AP9" s="287"/>
      <c r="AS9" s="207" t="s">
        <v>333</v>
      </c>
      <c r="AT9" s="207" t="s">
        <v>334</v>
      </c>
    </row>
    <row r="10" spans="1:54">
      <c r="A10" s="320" t="s">
        <v>335</v>
      </c>
      <c r="B10" s="281"/>
      <c r="C10" s="281"/>
      <c r="AA10" s="295" t="s">
        <v>336</v>
      </c>
      <c r="AB10" s="313"/>
      <c r="AC10" s="296"/>
      <c r="AD10" s="295"/>
      <c r="AE10" s="313" t="s">
        <v>337</v>
      </c>
      <c r="AF10" s="296"/>
      <c r="AG10" s="295"/>
      <c r="AH10" s="313"/>
      <c r="AI10" s="296"/>
      <c r="AJ10" s="266" t="s">
        <v>332</v>
      </c>
      <c r="AK10" s="268"/>
      <c r="AL10" s="286" t="s">
        <v>292</v>
      </c>
      <c r="AM10" s="286"/>
      <c r="AN10" s="287"/>
      <c r="AO10" s="287"/>
      <c r="AP10" s="287"/>
      <c r="AT10" s="207" t="s">
        <v>338</v>
      </c>
    </row>
    <row r="11" spans="1:54" ht="14.25" customHeight="1">
      <c r="A11" s="321"/>
      <c r="B11" s="322" t="s">
        <v>339</v>
      </c>
      <c r="C11" s="281"/>
      <c r="D11" s="323" t="s">
        <v>340</v>
      </c>
      <c r="F11" s="257" t="s">
        <v>341</v>
      </c>
      <c r="H11" s="257" t="s">
        <v>342</v>
      </c>
      <c r="O11" s="257" t="s">
        <v>343</v>
      </c>
      <c r="X11" s="324" t="s">
        <v>32</v>
      </c>
      <c r="AA11" s="295" t="s">
        <v>344</v>
      </c>
      <c r="AB11" s="313"/>
      <c r="AC11" s="296"/>
      <c r="AD11" s="295"/>
      <c r="AE11" s="313" t="s">
        <v>345</v>
      </c>
      <c r="AF11" s="296"/>
      <c r="AG11" s="295"/>
      <c r="AH11" s="313"/>
      <c r="AI11" s="296"/>
      <c r="AJ11" s="266" t="s">
        <v>332</v>
      </c>
      <c r="AK11" s="268"/>
      <c r="AL11" s="286" t="s">
        <v>292</v>
      </c>
      <c r="AM11" s="286"/>
      <c r="AN11" s="287"/>
      <c r="AO11" s="287"/>
      <c r="AP11" s="287"/>
      <c r="BA11" s="257" t="s">
        <v>272</v>
      </c>
    </row>
    <row r="12" spans="1:54" ht="14.25" customHeight="1">
      <c r="A12" s="321"/>
      <c r="B12" s="322"/>
      <c r="C12" s="281"/>
      <c r="D12" s="323"/>
      <c r="F12" s="257" t="s">
        <v>346</v>
      </c>
      <c r="X12" s="325" t="s">
        <v>32</v>
      </c>
      <c r="AA12" s="295" t="s">
        <v>347</v>
      </c>
      <c r="AB12" s="313"/>
      <c r="AC12" s="296"/>
      <c r="AD12" s="295"/>
      <c r="AE12" s="313" t="s">
        <v>325</v>
      </c>
      <c r="AF12" s="296"/>
      <c r="AG12" s="295"/>
      <c r="AH12" s="313"/>
      <c r="AI12" s="296"/>
      <c r="AJ12" s="266" t="s">
        <v>348</v>
      </c>
      <c r="AK12" s="268"/>
      <c r="AL12" s="326" t="s">
        <v>349</v>
      </c>
      <c r="AM12" s="327"/>
      <c r="AN12" s="287"/>
      <c r="AO12" s="287"/>
      <c r="AP12" s="287"/>
    </row>
    <row r="13" spans="1:54">
      <c r="A13" s="321"/>
      <c r="B13" s="322"/>
      <c r="C13" s="281"/>
      <c r="D13" s="323"/>
      <c r="X13" s="325"/>
      <c r="AA13" s="295" t="s">
        <v>350</v>
      </c>
      <c r="AB13" s="313"/>
      <c r="AC13" s="296"/>
      <c r="AD13" s="295"/>
      <c r="AE13" s="313" t="s">
        <v>295</v>
      </c>
      <c r="AF13" s="296"/>
      <c r="AG13" s="295"/>
      <c r="AH13" s="313"/>
      <c r="AI13" s="296"/>
      <c r="AJ13" s="266" t="s">
        <v>351</v>
      </c>
      <c r="AK13" s="268"/>
      <c r="AL13" s="326"/>
      <c r="AM13" s="327"/>
      <c r="AN13" s="287"/>
      <c r="AO13" s="287"/>
      <c r="AP13" s="287"/>
      <c r="AR13" s="328" t="s">
        <v>352</v>
      </c>
      <c r="AS13" s="328"/>
      <c r="AT13" s="328"/>
      <c r="AU13" s="328"/>
      <c r="AV13" s="328"/>
      <c r="AW13" s="328"/>
      <c r="AX13" s="328"/>
      <c r="AY13" s="328"/>
      <c r="AZ13" s="328"/>
      <c r="BA13" s="328"/>
      <c r="BB13" s="328"/>
    </row>
    <row r="14" spans="1:54" ht="14.25" customHeight="1">
      <c r="A14" s="321"/>
      <c r="B14" s="322"/>
      <c r="C14" s="281"/>
      <c r="F14" s="323" t="s">
        <v>353</v>
      </c>
      <c r="G14" s="323"/>
      <c r="H14" s="323"/>
      <c r="J14" s="323" t="s">
        <v>354</v>
      </c>
      <c r="K14" s="323"/>
      <c r="L14" s="323"/>
      <c r="N14" s="323" t="s">
        <v>355</v>
      </c>
      <c r="O14" s="323"/>
      <c r="Q14" s="329" t="s">
        <v>356</v>
      </c>
      <c r="R14" s="329"/>
      <c r="S14" s="329"/>
      <c r="X14" s="330" t="s">
        <v>274</v>
      </c>
      <c r="AA14" s="295" t="s">
        <v>357</v>
      </c>
      <c r="AB14" s="313"/>
      <c r="AC14" s="296"/>
      <c r="AD14" s="295"/>
      <c r="AE14" s="313" t="s">
        <v>337</v>
      </c>
      <c r="AF14" s="296"/>
      <c r="AG14" s="295"/>
      <c r="AH14" s="313"/>
      <c r="AI14" s="296"/>
      <c r="AJ14" s="266" t="s">
        <v>358</v>
      </c>
      <c r="AK14" s="268"/>
      <c r="AL14" s="326"/>
      <c r="AM14" s="327"/>
      <c r="AN14" s="287"/>
      <c r="AO14" s="287"/>
      <c r="AP14" s="287"/>
      <c r="AR14" s="328"/>
      <c r="AS14" s="328"/>
      <c r="AT14" s="328"/>
      <c r="AU14" s="328"/>
      <c r="AV14" s="328"/>
      <c r="AW14" s="328"/>
      <c r="AX14" s="328"/>
      <c r="AY14" s="328"/>
      <c r="AZ14" s="328"/>
      <c r="BA14" s="328"/>
      <c r="BB14" s="328"/>
    </row>
    <row r="15" spans="1:54" ht="14.25" customHeight="1">
      <c r="A15" s="321"/>
      <c r="B15" s="322"/>
      <c r="C15" s="281"/>
      <c r="D15" s="323" t="s">
        <v>359</v>
      </c>
      <c r="F15" s="323"/>
      <c r="G15" s="323"/>
      <c r="H15" s="323"/>
      <c r="J15" s="323"/>
      <c r="K15" s="323"/>
      <c r="L15" s="323"/>
      <c r="N15" s="323"/>
      <c r="O15" s="323"/>
      <c r="X15" s="330"/>
      <c r="AA15" s="295" t="s">
        <v>360</v>
      </c>
      <c r="AB15" s="313"/>
      <c r="AC15" s="296"/>
      <c r="AD15" s="295"/>
      <c r="AE15" s="313" t="s">
        <v>345</v>
      </c>
      <c r="AF15" s="296"/>
      <c r="AG15" s="295"/>
      <c r="AH15" s="313"/>
      <c r="AI15" s="296"/>
      <c r="AJ15" s="266" t="s">
        <v>361</v>
      </c>
      <c r="AK15" s="268"/>
      <c r="AL15" s="331"/>
      <c r="AM15" s="332"/>
      <c r="AN15" s="287"/>
      <c r="AO15" s="287"/>
      <c r="AP15" s="287"/>
      <c r="AR15" s="328"/>
      <c r="AS15" s="328"/>
      <c r="AT15" s="328"/>
      <c r="AU15" s="328"/>
      <c r="AV15" s="328"/>
      <c r="AW15" s="328"/>
      <c r="AX15" s="328"/>
      <c r="AY15" s="328"/>
      <c r="AZ15" s="328"/>
      <c r="BA15" s="328"/>
      <c r="BB15" s="328"/>
    </row>
    <row r="16" spans="1:54">
      <c r="A16" s="321"/>
      <c r="B16" s="322"/>
      <c r="C16" s="281"/>
      <c r="D16" s="323"/>
      <c r="Q16" s="329" t="s">
        <v>362</v>
      </c>
      <c r="R16" s="329"/>
      <c r="S16" s="329"/>
      <c r="X16" s="330"/>
    </row>
    <row r="17" spans="1:31" ht="14.25" customHeight="1">
      <c r="A17" s="321"/>
      <c r="B17" s="322"/>
      <c r="C17" s="281"/>
      <c r="K17" s="333" t="s">
        <v>363</v>
      </c>
      <c r="L17" s="333"/>
      <c r="M17" s="333"/>
      <c r="X17" s="330"/>
    </row>
    <row r="18" spans="1:31" ht="14.25" customHeight="1">
      <c r="A18" s="321"/>
      <c r="B18" s="322"/>
      <c r="C18" s="281"/>
      <c r="D18" s="334" t="s">
        <v>364</v>
      </c>
      <c r="F18" s="334" t="s">
        <v>365</v>
      </c>
      <c r="G18" s="334"/>
      <c r="Q18" s="334" t="s">
        <v>366</v>
      </c>
      <c r="R18" s="334"/>
      <c r="S18" s="334"/>
      <c r="X18" s="330"/>
      <c r="Z18" s="335" t="s">
        <v>367</v>
      </c>
    </row>
    <row r="19" spans="1:31" ht="14.25" customHeight="1">
      <c r="A19" s="321"/>
      <c r="B19" s="322"/>
      <c r="C19" s="281"/>
      <c r="D19" s="334"/>
      <c r="F19" s="334"/>
      <c r="G19" s="334"/>
      <c r="I19" s="334" t="s">
        <v>368</v>
      </c>
      <c r="J19" s="334"/>
      <c r="K19" s="334"/>
      <c r="L19" s="334"/>
      <c r="N19" s="334" t="s">
        <v>369</v>
      </c>
      <c r="O19" s="334"/>
      <c r="Q19" s="334"/>
      <c r="R19" s="334"/>
      <c r="S19" s="334"/>
      <c r="U19" s="334" t="s">
        <v>370</v>
      </c>
      <c r="V19" s="334"/>
      <c r="X19" s="334" t="s">
        <v>3</v>
      </c>
      <c r="Z19" s="335"/>
    </row>
    <row r="20" spans="1:31">
      <c r="A20" s="321"/>
      <c r="B20" s="322"/>
      <c r="C20" s="281"/>
      <c r="D20" s="334"/>
      <c r="F20" s="334"/>
      <c r="G20" s="334"/>
      <c r="I20" s="334"/>
      <c r="J20" s="334"/>
      <c r="K20" s="334"/>
      <c r="L20" s="334"/>
      <c r="N20" s="334"/>
      <c r="O20" s="334"/>
      <c r="Q20" s="336" t="s">
        <v>371</v>
      </c>
      <c r="R20" s="336"/>
      <c r="S20" s="336"/>
      <c r="U20" s="334"/>
      <c r="V20" s="334"/>
      <c r="X20" s="334"/>
      <c r="Z20" s="335"/>
    </row>
    <row r="21" spans="1:31">
      <c r="A21" s="321"/>
      <c r="B21" s="322"/>
      <c r="C21" s="281"/>
      <c r="Q21" s="336" t="s">
        <v>372</v>
      </c>
      <c r="R21" s="336"/>
      <c r="S21" s="336"/>
      <c r="U21" s="334"/>
      <c r="V21" s="334"/>
      <c r="X21" s="334"/>
      <c r="Z21" s="335"/>
    </row>
    <row r="22" spans="1:31" ht="14.25" customHeight="1">
      <c r="A22" s="321"/>
      <c r="B22" s="322"/>
      <c r="C22" s="281"/>
      <c r="D22" s="333" t="s">
        <v>373</v>
      </c>
      <c r="F22" s="333" t="s">
        <v>374</v>
      </c>
      <c r="G22" s="333"/>
      <c r="I22" s="333" t="s">
        <v>375</v>
      </c>
      <c r="J22" s="333"/>
      <c r="K22" s="333"/>
      <c r="L22" s="333"/>
      <c r="Q22" s="336" t="s">
        <v>376</v>
      </c>
      <c r="R22" s="336"/>
      <c r="S22" s="336"/>
      <c r="U22" s="334"/>
      <c r="V22" s="334"/>
      <c r="X22" s="334"/>
      <c r="Z22" s="335"/>
    </row>
    <row r="23" spans="1:31" ht="14.25" customHeight="1">
      <c r="A23" s="321"/>
      <c r="B23" s="322"/>
      <c r="C23" s="281"/>
      <c r="D23" s="333"/>
      <c r="F23" s="333"/>
      <c r="G23" s="333"/>
      <c r="I23" s="333"/>
      <c r="J23" s="333"/>
      <c r="K23" s="333"/>
      <c r="L23" s="333"/>
      <c r="Q23" s="336" t="s">
        <v>377</v>
      </c>
      <c r="R23" s="336"/>
      <c r="S23" s="336"/>
      <c r="U23" s="334"/>
      <c r="V23" s="334"/>
      <c r="X23" s="334"/>
      <c r="Z23" s="335"/>
    </row>
    <row r="24" spans="1:31">
      <c r="A24" s="321"/>
      <c r="B24" s="322"/>
      <c r="C24" s="281"/>
      <c r="D24" s="333"/>
      <c r="F24" s="333"/>
      <c r="G24" s="333"/>
      <c r="I24" s="333"/>
      <c r="J24" s="333"/>
      <c r="K24" s="333"/>
      <c r="L24" s="333"/>
      <c r="Q24" s="336" t="s">
        <v>378</v>
      </c>
      <c r="R24" s="336"/>
      <c r="S24" s="336"/>
      <c r="U24" s="334"/>
      <c r="V24" s="334"/>
      <c r="X24" s="334"/>
      <c r="Z24" s="335"/>
    </row>
    <row r="25" spans="1:31">
      <c r="A25" s="321"/>
      <c r="B25" s="322"/>
      <c r="C25" s="281"/>
      <c r="X25" s="337" t="s">
        <v>2</v>
      </c>
      <c r="Z25" s="335"/>
    </row>
    <row r="26" spans="1:31" ht="14.25" customHeight="1">
      <c r="A26" s="321"/>
      <c r="B26" s="322"/>
      <c r="C26" s="281"/>
      <c r="E26" s="338" t="s">
        <v>379</v>
      </c>
      <c r="F26" s="338"/>
      <c r="G26" s="338"/>
      <c r="I26" s="337" t="s">
        <v>380</v>
      </c>
      <c r="J26" s="337"/>
      <c r="L26" s="338" t="s">
        <v>381</v>
      </c>
      <c r="M26" s="338"/>
      <c r="N26" s="338"/>
      <c r="P26" s="339" t="s">
        <v>382</v>
      </c>
      <c r="Q26" s="339"/>
      <c r="R26" s="339"/>
      <c r="X26" s="337"/>
      <c r="Z26" s="335"/>
    </row>
    <row r="27" spans="1:31">
      <c r="A27" s="321"/>
      <c r="B27" s="322"/>
      <c r="C27" s="281"/>
      <c r="I27" s="337"/>
      <c r="J27" s="337"/>
      <c r="L27" s="338"/>
      <c r="M27" s="338"/>
      <c r="N27" s="338"/>
      <c r="X27" s="337"/>
      <c r="Z27" s="335"/>
    </row>
    <row r="28" spans="1:31">
      <c r="A28" s="321"/>
      <c r="B28" s="322"/>
      <c r="C28" s="281"/>
      <c r="D28" s="339" t="s">
        <v>383</v>
      </c>
      <c r="E28" s="339"/>
      <c r="I28" s="337"/>
      <c r="J28" s="337"/>
    </row>
    <row r="29" spans="1:31" ht="15">
      <c r="A29" s="321"/>
      <c r="B29" s="322"/>
      <c r="C29" s="281"/>
      <c r="Q29" s="340" t="s">
        <v>384</v>
      </c>
      <c r="R29" s="340"/>
      <c r="S29" s="340"/>
      <c r="T29" s="340"/>
      <c r="U29" s="340"/>
      <c r="V29" s="340"/>
      <c r="W29" s="340"/>
      <c r="X29" s="340"/>
      <c r="Y29" s="340"/>
      <c r="Z29" s="340"/>
      <c r="AA29" s="340" t="s">
        <v>269</v>
      </c>
      <c r="AB29" s="340"/>
      <c r="AC29" s="340"/>
      <c r="AD29" s="340"/>
      <c r="AE29" s="340"/>
    </row>
    <row r="30" spans="1:31">
      <c r="A30" s="341"/>
      <c r="B30" s="322"/>
      <c r="C30" s="281"/>
      <c r="D30" s="339" t="s">
        <v>385</v>
      </c>
      <c r="E30" s="339"/>
      <c r="P30" s="207" t="s">
        <v>386</v>
      </c>
      <c r="W30" s="207" t="s">
        <v>387</v>
      </c>
      <c r="AA30" s="339"/>
      <c r="AB30" s="339"/>
      <c r="AC30" s="339"/>
      <c r="AD30" s="339"/>
      <c r="AE30" s="339"/>
    </row>
    <row r="31" spans="1:31">
      <c r="A31" s="254" t="s">
        <v>388</v>
      </c>
      <c r="B31" s="281"/>
      <c r="C31" s="281"/>
    </row>
    <row r="32" spans="1:31">
      <c r="A32" s="254"/>
      <c r="B32" s="281"/>
      <c r="C32" s="281"/>
      <c r="O32" s="207" t="s">
        <v>360</v>
      </c>
      <c r="U32" s="207" t="s">
        <v>389</v>
      </c>
      <c r="W32" s="207" t="s">
        <v>389</v>
      </c>
      <c r="X32" s="207" t="s">
        <v>389</v>
      </c>
      <c r="AA32" s="339"/>
      <c r="AB32" s="339"/>
      <c r="AC32" s="339"/>
      <c r="AD32" s="339"/>
    </row>
    <row r="33" spans="1:31">
      <c r="A33" s="254"/>
      <c r="B33" s="281"/>
      <c r="C33" s="281"/>
      <c r="G33" s="207" t="s">
        <v>390</v>
      </c>
    </row>
    <row r="34" spans="1:31">
      <c r="A34" s="254"/>
      <c r="B34" s="281"/>
      <c r="C34" s="281"/>
      <c r="L34" s="207" t="s">
        <v>391</v>
      </c>
      <c r="S34" s="207" t="s">
        <v>392</v>
      </c>
      <c r="U34" s="207" t="s">
        <v>392</v>
      </c>
      <c r="W34" s="207" t="s">
        <v>392</v>
      </c>
      <c r="X34" s="207" t="s">
        <v>392</v>
      </c>
      <c r="Y34" s="207" t="s">
        <v>392</v>
      </c>
      <c r="AA34" s="339"/>
      <c r="AB34" s="339"/>
      <c r="AC34" s="339"/>
    </row>
    <row r="35" spans="1:31">
      <c r="A35" s="254"/>
      <c r="B35" s="281"/>
      <c r="C35" s="281"/>
    </row>
    <row r="36" spans="1:31">
      <c r="A36" s="254"/>
      <c r="B36" s="281"/>
      <c r="C36" s="281"/>
      <c r="I36" s="207" t="s">
        <v>393</v>
      </c>
      <c r="R36" s="207" t="s">
        <v>394</v>
      </c>
      <c r="S36" s="207" t="s">
        <v>394</v>
      </c>
      <c r="T36" s="207" t="s">
        <v>394</v>
      </c>
      <c r="U36" s="207" t="s">
        <v>394</v>
      </c>
      <c r="V36" s="207" t="s">
        <v>394</v>
      </c>
      <c r="W36" s="207" t="s">
        <v>394</v>
      </c>
      <c r="X36" s="207" t="s">
        <v>394</v>
      </c>
      <c r="Y36" s="207" t="s">
        <v>394</v>
      </c>
      <c r="Z36" s="207" t="s">
        <v>394</v>
      </c>
      <c r="AA36" s="339"/>
      <c r="AB36" s="339"/>
    </row>
    <row r="37" spans="1:31">
      <c r="A37" s="254"/>
      <c r="B37" s="281"/>
      <c r="C37" s="281"/>
    </row>
    <row r="38" spans="1:31">
      <c r="A38" s="254"/>
      <c r="B38" s="281"/>
      <c r="C38" s="281"/>
      <c r="D38" s="207" t="s">
        <v>395</v>
      </c>
      <c r="F38" s="207" t="s">
        <v>396</v>
      </c>
      <c r="N38" s="207" t="s">
        <v>397</v>
      </c>
      <c r="Q38" s="207" t="s">
        <v>330</v>
      </c>
      <c r="S38" s="207" t="s">
        <v>330</v>
      </c>
      <c r="U38" s="207" t="s">
        <v>330</v>
      </c>
      <c r="W38" s="207" t="s">
        <v>330</v>
      </c>
      <c r="X38" s="207" t="s">
        <v>330</v>
      </c>
      <c r="Y38" s="207" t="s">
        <v>330</v>
      </c>
      <c r="Z38" s="207" t="s">
        <v>330</v>
      </c>
      <c r="AA38" s="339"/>
    </row>
    <row r="39" spans="1:31">
      <c r="A39" s="254"/>
      <c r="B39" s="281"/>
      <c r="C39" s="281"/>
    </row>
    <row r="40" spans="1:31">
      <c r="A40" s="254"/>
      <c r="B40" s="281"/>
      <c r="C40" s="281"/>
      <c r="D40" s="207" t="s">
        <v>330</v>
      </c>
    </row>
    <row r="41" spans="1:31">
      <c r="A41" s="254"/>
      <c r="B41" s="281"/>
      <c r="C41" s="281"/>
      <c r="M41" s="257" t="s">
        <v>398</v>
      </c>
      <c r="R41" s="342" t="s">
        <v>399</v>
      </c>
      <c r="S41" s="342"/>
      <c r="T41" s="342"/>
      <c r="U41" s="342"/>
      <c r="V41" s="342"/>
      <c r="W41" s="342"/>
      <c r="X41" s="342"/>
      <c r="Y41" s="342"/>
      <c r="Z41" s="342"/>
      <c r="AA41" s="339"/>
      <c r="AB41" s="339"/>
      <c r="AC41" s="339"/>
      <c r="AD41" s="339"/>
      <c r="AE41" s="339"/>
    </row>
    <row r="42" spans="1:31">
      <c r="A42" s="254"/>
      <c r="B42" s="281"/>
      <c r="C42" s="281"/>
      <c r="F42" s="207" t="s">
        <v>328</v>
      </c>
      <c r="R42" s="342"/>
      <c r="S42" s="342"/>
      <c r="T42" s="342"/>
      <c r="U42" s="342"/>
      <c r="V42" s="342"/>
      <c r="W42" s="342"/>
      <c r="X42" s="342"/>
      <c r="Y42" s="342"/>
      <c r="Z42" s="342"/>
    </row>
    <row r="43" spans="1:31">
      <c r="A43" s="254"/>
      <c r="B43" s="281"/>
      <c r="C43" s="281"/>
      <c r="R43" s="343"/>
      <c r="S43" s="344" t="s">
        <v>336</v>
      </c>
      <c r="T43" s="344"/>
      <c r="U43" s="344"/>
      <c r="V43" s="344"/>
      <c r="W43" s="344"/>
      <c r="X43" s="344"/>
      <c r="Y43" s="344"/>
      <c r="Z43" s="343"/>
      <c r="AA43" s="339"/>
      <c r="AB43" s="339"/>
      <c r="AC43" s="339"/>
      <c r="AD43" s="339"/>
    </row>
    <row r="44" spans="1:31">
      <c r="A44" s="254"/>
      <c r="B44" s="281"/>
      <c r="C44" s="281"/>
      <c r="I44" s="207" t="s">
        <v>331</v>
      </c>
      <c r="N44" s="207" t="s">
        <v>400</v>
      </c>
      <c r="R44" s="343"/>
      <c r="S44" s="344"/>
      <c r="T44" s="344"/>
      <c r="U44" s="344"/>
      <c r="V44" s="344"/>
      <c r="W44" s="344"/>
      <c r="X44" s="344"/>
      <c r="Y44" s="344"/>
      <c r="Z44" s="343"/>
    </row>
    <row r="45" spans="1:31">
      <c r="A45" s="254"/>
      <c r="B45" s="281"/>
      <c r="C45" s="281"/>
      <c r="R45" s="343"/>
      <c r="S45" s="345"/>
      <c r="T45" s="346" t="s">
        <v>331</v>
      </c>
      <c r="U45" s="346"/>
      <c r="V45" s="346"/>
      <c r="W45" s="346"/>
      <c r="X45" s="346"/>
      <c r="Y45" s="345"/>
      <c r="Z45" s="343"/>
      <c r="AA45" s="339"/>
      <c r="AB45" s="339"/>
      <c r="AC45" s="339"/>
    </row>
    <row r="46" spans="1:31">
      <c r="A46" s="254"/>
      <c r="B46" s="281"/>
      <c r="C46" s="281"/>
      <c r="L46" s="207" t="s">
        <v>336</v>
      </c>
      <c r="R46" s="343"/>
      <c r="S46" s="345"/>
      <c r="T46" s="346"/>
      <c r="U46" s="346"/>
      <c r="V46" s="346"/>
      <c r="W46" s="346"/>
      <c r="X46" s="346"/>
      <c r="Y46" s="345"/>
      <c r="Z46" s="343"/>
    </row>
    <row r="47" spans="1:31">
      <c r="A47" s="254"/>
      <c r="B47" s="281"/>
      <c r="C47" s="281"/>
      <c r="G47" s="207" t="s">
        <v>401</v>
      </c>
      <c r="R47" s="343"/>
      <c r="S47" s="345"/>
      <c r="T47" s="347"/>
      <c r="U47" s="348" t="s">
        <v>328</v>
      </c>
      <c r="V47" s="348"/>
      <c r="W47" s="348"/>
      <c r="X47" s="347"/>
      <c r="Y47" s="345"/>
      <c r="Z47" s="343"/>
      <c r="AA47" s="339"/>
      <c r="AB47" s="339"/>
    </row>
    <row r="48" spans="1:31">
      <c r="A48" s="254"/>
      <c r="B48" s="281"/>
      <c r="C48" s="281"/>
      <c r="O48" s="207" t="s">
        <v>344</v>
      </c>
      <c r="R48" s="343"/>
      <c r="S48" s="345"/>
      <c r="T48" s="347"/>
      <c r="U48" s="348"/>
      <c r="V48" s="348"/>
      <c r="W48" s="348"/>
      <c r="X48" s="347"/>
      <c r="Y48" s="345"/>
      <c r="Z48" s="343"/>
    </row>
    <row r="49" spans="1:54">
      <c r="A49" s="254"/>
      <c r="B49" s="281"/>
      <c r="C49" s="281"/>
      <c r="R49" s="343"/>
      <c r="S49" s="345"/>
      <c r="T49" s="347"/>
      <c r="U49" s="349"/>
      <c r="V49" s="350" t="s">
        <v>402</v>
      </c>
      <c r="W49" s="349"/>
      <c r="X49" s="347"/>
      <c r="Y49" s="345"/>
      <c r="Z49" s="343"/>
      <c r="AA49" s="339"/>
    </row>
    <row r="50" spans="1:54" ht="15">
      <c r="A50" s="254"/>
      <c r="B50" s="281"/>
      <c r="C50" s="281"/>
      <c r="R50" s="340" t="s">
        <v>403</v>
      </c>
      <c r="S50" s="340"/>
      <c r="T50" s="340"/>
      <c r="U50" s="340"/>
      <c r="V50" s="340"/>
      <c r="W50" s="340"/>
      <c r="X50" s="340"/>
      <c r="Y50" s="340"/>
      <c r="Z50" s="340"/>
      <c r="AA50" s="340" t="s">
        <v>269</v>
      </c>
      <c r="AB50" s="340"/>
      <c r="AC50" s="340"/>
      <c r="AD50" s="340"/>
      <c r="AE50" s="340"/>
    </row>
    <row r="51" spans="1:54">
      <c r="A51" s="254"/>
      <c r="B51" s="281"/>
      <c r="C51" s="281"/>
    </row>
    <row r="52" spans="1:54" s="355" customFormat="1" ht="14.25" customHeight="1">
      <c r="A52" s="254" t="s">
        <v>404</v>
      </c>
      <c r="B52" s="281"/>
      <c r="C52" s="281"/>
      <c r="D52" s="351"/>
      <c r="E52" s="352" t="s">
        <v>405</v>
      </c>
      <c r="F52" s="353"/>
      <c r="G52" s="354" t="s">
        <v>406</v>
      </c>
      <c r="H52" s="354"/>
      <c r="I52" s="354"/>
      <c r="J52" s="354"/>
      <c r="K52" s="354"/>
      <c r="L52" s="354"/>
      <c r="M52" s="354"/>
      <c r="N52" s="354"/>
      <c r="O52" s="354"/>
      <c r="P52" s="354"/>
      <c r="Q52" s="354"/>
      <c r="R52" s="354"/>
      <c r="S52" s="354"/>
      <c r="T52" s="354"/>
      <c r="U52" s="354"/>
      <c r="V52" s="354"/>
      <c r="W52" s="354"/>
      <c r="X52" s="354"/>
      <c r="Y52" s="354"/>
      <c r="Z52" s="354"/>
      <c r="AA52" s="354"/>
      <c r="AB52" s="354"/>
      <c r="AC52" s="354"/>
      <c r="AD52" s="354"/>
      <c r="AE52" s="354"/>
      <c r="AF52" s="354"/>
      <c r="AG52" s="354"/>
      <c r="AH52" s="354"/>
      <c r="BB52" s="356"/>
    </row>
    <row r="53" spans="1:54">
      <c r="A53" s="254"/>
      <c r="B53" s="281"/>
      <c r="C53" s="281"/>
      <c r="D53" s="357" t="s">
        <v>407</v>
      </c>
      <c r="E53" s="358"/>
      <c r="F53" s="358"/>
      <c r="G53" s="358"/>
      <c r="H53" s="358"/>
      <c r="I53" s="358"/>
      <c r="J53" s="358"/>
      <c r="K53" s="358"/>
      <c r="L53" s="358"/>
      <c r="M53" s="358"/>
      <c r="N53" s="358"/>
      <c r="O53" s="358"/>
      <c r="P53" s="358"/>
      <c r="Q53" s="358"/>
      <c r="R53" s="358"/>
      <c r="S53" s="358"/>
      <c r="T53" s="358"/>
      <c r="U53" s="358"/>
      <c r="V53" s="358"/>
      <c r="W53" s="358"/>
      <c r="X53" s="358"/>
      <c r="Y53" s="358"/>
      <c r="Z53" s="358"/>
      <c r="AA53" s="358"/>
      <c r="AB53" s="358"/>
      <c r="AC53" s="358"/>
      <c r="AD53" s="358"/>
      <c r="AE53" s="358"/>
      <c r="AF53" s="358"/>
      <c r="AG53" s="358"/>
      <c r="AH53" s="358"/>
    </row>
    <row r="54" spans="1:54" ht="14.25" customHeight="1">
      <c r="A54" s="254"/>
      <c r="B54" s="281"/>
      <c r="C54" s="281"/>
      <c r="D54" s="359"/>
      <c r="E54" s="360"/>
      <c r="F54" s="361"/>
      <c r="G54" s="362" t="s">
        <v>330</v>
      </c>
      <c r="H54" s="362"/>
      <c r="I54" s="362"/>
      <c r="J54" s="362"/>
      <c r="K54" s="362"/>
      <c r="L54" s="362"/>
      <c r="M54" s="362"/>
      <c r="N54" s="362" t="s">
        <v>408</v>
      </c>
      <c r="O54" s="362"/>
      <c r="P54" s="362"/>
      <c r="Q54" s="362"/>
      <c r="R54" s="362"/>
      <c r="S54" s="362"/>
      <c r="T54" s="362" t="s">
        <v>409</v>
      </c>
      <c r="U54" s="362"/>
      <c r="V54" s="362"/>
      <c r="W54" s="362"/>
      <c r="X54" s="362"/>
      <c r="Y54" s="363" t="s">
        <v>410</v>
      </c>
      <c r="Z54" s="364"/>
      <c r="AA54" s="364"/>
      <c r="AB54" s="364"/>
      <c r="AC54" s="365"/>
      <c r="AD54" s="363" t="s">
        <v>411</v>
      </c>
      <c r="AE54" s="364"/>
      <c r="AF54" s="364"/>
      <c r="AG54" s="364"/>
      <c r="AH54" s="365"/>
    </row>
    <row r="55" spans="1:54" ht="14.25" customHeight="1">
      <c r="A55" s="254"/>
      <c r="B55" s="281"/>
      <c r="C55" s="281"/>
      <c r="D55" s="359"/>
      <c r="E55" s="360"/>
      <c r="F55" s="361"/>
      <c r="G55" s="366" t="s">
        <v>412</v>
      </c>
      <c r="H55" s="366"/>
      <c r="I55" s="366"/>
      <c r="J55" s="366"/>
      <c r="K55" s="366"/>
      <c r="L55" s="366"/>
      <c r="M55" s="366"/>
      <c r="N55" s="366" t="s">
        <v>412</v>
      </c>
      <c r="O55" s="366"/>
      <c r="P55" s="366"/>
      <c r="Q55" s="366"/>
      <c r="R55" s="366"/>
      <c r="S55" s="366"/>
      <c r="T55" s="366" t="s">
        <v>412</v>
      </c>
      <c r="U55" s="366"/>
      <c r="V55" s="366"/>
      <c r="W55" s="366"/>
      <c r="X55" s="366"/>
      <c r="Y55" s="366" t="s">
        <v>412</v>
      </c>
      <c r="Z55" s="366"/>
      <c r="AA55" s="366"/>
      <c r="AB55" s="366"/>
      <c r="AC55" s="366"/>
      <c r="AD55" s="366" t="s">
        <v>412</v>
      </c>
      <c r="AE55" s="366"/>
      <c r="AF55" s="366"/>
      <c r="AG55" s="366"/>
      <c r="AH55" s="366"/>
    </row>
    <row r="56" spans="1:54" s="355" customFormat="1" ht="12.75">
      <c r="A56" s="254"/>
      <c r="B56" s="281"/>
      <c r="C56" s="281"/>
      <c r="D56" s="359"/>
      <c r="E56" s="360"/>
      <c r="F56" s="361"/>
      <c r="G56" s="367">
        <v>1</v>
      </c>
      <c r="H56" s="368" t="s">
        <v>413</v>
      </c>
      <c r="I56" s="367">
        <v>2</v>
      </c>
      <c r="J56" s="368" t="s">
        <v>413</v>
      </c>
      <c r="K56" s="367">
        <v>3</v>
      </c>
      <c r="L56" s="367">
        <v>4</v>
      </c>
      <c r="M56" s="367">
        <v>5</v>
      </c>
      <c r="N56" s="367">
        <v>1</v>
      </c>
      <c r="O56" s="368" t="s">
        <v>413</v>
      </c>
      <c r="P56" s="367">
        <v>2</v>
      </c>
      <c r="Q56" s="367">
        <v>3</v>
      </c>
      <c r="R56" s="367">
        <v>4</v>
      </c>
      <c r="S56" s="367">
        <v>5</v>
      </c>
      <c r="T56" s="367">
        <v>1</v>
      </c>
      <c r="U56" s="367">
        <v>2</v>
      </c>
      <c r="V56" s="367">
        <v>3</v>
      </c>
      <c r="W56" s="367">
        <v>4</v>
      </c>
      <c r="X56" s="367">
        <v>5</v>
      </c>
      <c r="Y56" s="367">
        <v>1</v>
      </c>
      <c r="Z56" s="367">
        <v>2</v>
      </c>
      <c r="AA56" s="367">
        <v>3</v>
      </c>
      <c r="AB56" s="367">
        <v>4</v>
      </c>
      <c r="AC56" s="367">
        <v>5</v>
      </c>
      <c r="AD56" s="367">
        <v>1</v>
      </c>
      <c r="AE56" s="367">
        <v>2</v>
      </c>
      <c r="AF56" s="367">
        <v>3</v>
      </c>
      <c r="AG56" s="367">
        <v>4</v>
      </c>
      <c r="AH56" s="367">
        <v>5</v>
      </c>
      <c r="BB56" s="356"/>
    </row>
    <row r="57" spans="1:54" s="355" customFormat="1" ht="11.25">
      <c r="A57" s="254"/>
      <c r="B57" s="281"/>
      <c r="C57" s="281"/>
      <c r="D57" s="369" t="s">
        <v>414</v>
      </c>
      <c r="E57" s="370" t="s">
        <v>415</v>
      </c>
      <c r="F57" s="371"/>
      <c r="G57" s="372" t="s">
        <v>416</v>
      </c>
      <c r="H57" s="373"/>
      <c r="I57" s="372" t="s">
        <v>416</v>
      </c>
      <c r="J57" s="372"/>
      <c r="K57" s="372" t="s">
        <v>417</v>
      </c>
      <c r="L57" s="372" t="s">
        <v>417</v>
      </c>
      <c r="M57" s="372" t="s">
        <v>418</v>
      </c>
      <c r="N57" s="372" t="s">
        <v>417</v>
      </c>
      <c r="O57" s="372"/>
      <c r="P57" s="374"/>
      <c r="Q57" s="374"/>
      <c r="R57" s="374"/>
      <c r="S57" s="374"/>
      <c r="T57" s="372" t="s">
        <v>417</v>
      </c>
      <c r="U57" s="374"/>
      <c r="V57" s="374"/>
      <c r="W57" s="374"/>
      <c r="X57" s="374"/>
      <c r="Y57" s="372" t="s">
        <v>417</v>
      </c>
      <c r="Z57" s="374"/>
      <c r="AA57" s="374"/>
      <c r="AB57" s="374"/>
      <c r="AC57" s="374"/>
      <c r="AD57" s="372" t="s">
        <v>417</v>
      </c>
      <c r="AE57" s="374"/>
      <c r="AF57" s="374"/>
      <c r="AG57" s="374"/>
      <c r="AH57" s="374"/>
      <c r="BB57" s="356"/>
    </row>
    <row r="58" spans="1:54" s="355" customFormat="1" ht="11.25">
      <c r="A58" s="254"/>
      <c r="B58" s="281"/>
      <c r="C58" s="281"/>
      <c r="D58" s="375"/>
      <c r="E58" s="370" t="s">
        <v>419</v>
      </c>
      <c r="F58" s="371"/>
      <c r="G58" s="376" t="s">
        <v>417</v>
      </c>
      <c r="H58" s="377"/>
      <c r="I58" s="376" t="s">
        <v>417</v>
      </c>
      <c r="J58" s="376"/>
      <c r="K58" s="376" t="s">
        <v>417</v>
      </c>
      <c r="L58" s="376" t="s">
        <v>420</v>
      </c>
      <c r="M58" s="376" t="s">
        <v>420</v>
      </c>
      <c r="N58" s="376" t="s">
        <v>417</v>
      </c>
      <c r="O58" s="376"/>
      <c r="P58" s="378"/>
      <c r="Q58" s="378"/>
      <c r="R58" s="378"/>
      <c r="S58" s="378"/>
      <c r="T58" s="376" t="s">
        <v>420</v>
      </c>
      <c r="U58" s="378"/>
      <c r="V58" s="378"/>
      <c r="W58" s="378"/>
      <c r="X58" s="378"/>
      <c r="Y58" s="376" t="s">
        <v>420</v>
      </c>
      <c r="Z58" s="378"/>
      <c r="AA58" s="378"/>
      <c r="AB58" s="378"/>
      <c r="AC58" s="378"/>
      <c r="AD58" s="376" t="s">
        <v>420</v>
      </c>
      <c r="AE58" s="378"/>
      <c r="AF58" s="378"/>
      <c r="AG58" s="378"/>
      <c r="AH58" s="378"/>
      <c r="BB58" s="356"/>
    </row>
    <row r="59" spans="1:54" s="355" customFormat="1" ht="11.25">
      <c r="A59" s="254"/>
      <c r="B59" s="281"/>
      <c r="C59" s="281"/>
      <c r="D59" s="375"/>
      <c r="E59" s="370" t="s">
        <v>421</v>
      </c>
      <c r="F59" s="371"/>
      <c r="G59" s="376" t="s">
        <v>422</v>
      </c>
      <c r="H59" s="377"/>
      <c r="I59" s="376" t="s">
        <v>416</v>
      </c>
      <c r="J59" s="376"/>
      <c r="K59" s="376" t="s">
        <v>417</v>
      </c>
      <c r="L59" s="376" t="s">
        <v>420</v>
      </c>
      <c r="M59" s="376" t="s">
        <v>418</v>
      </c>
      <c r="N59" s="376" t="s">
        <v>417</v>
      </c>
      <c r="O59" s="376"/>
      <c r="P59" s="378"/>
      <c r="Q59" s="378"/>
      <c r="R59" s="378"/>
      <c r="S59" s="378"/>
      <c r="T59" s="376" t="s">
        <v>420</v>
      </c>
      <c r="U59" s="378"/>
      <c r="V59" s="378"/>
      <c r="W59" s="378"/>
      <c r="X59" s="378"/>
      <c r="Y59" s="376" t="s">
        <v>418</v>
      </c>
      <c r="Z59" s="378"/>
      <c r="AA59" s="378"/>
      <c r="AB59" s="378"/>
      <c r="AC59" s="378"/>
      <c r="AD59" s="376" t="s">
        <v>418</v>
      </c>
      <c r="AE59" s="378"/>
      <c r="AF59" s="378"/>
      <c r="AG59" s="378"/>
      <c r="AH59" s="378"/>
      <c r="BB59" s="356"/>
    </row>
    <row r="60" spans="1:54" s="355" customFormat="1" ht="11.25">
      <c r="A60" s="254"/>
      <c r="B60" s="281"/>
      <c r="C60" s="281"/>
      <c r="D60" s="375"/>
      <c r="E60" s="370" t="s">
        <v>423</v>
      </c>
      <c r="F60" s="371"/>
      <c r="G60" s="376" t="s">
        <v>422</v>
      </c>
      <c r="H60" s="377"/>
      <c r="I60" s="376" t="s">
        <v>416</v>
      </c>
      <c r="J60" s="376"/>
      <c r="K60" s="376" t="s">
        <v>417</v>
      </c>
      <c r="L60" s="376" t="s">
        <v>417</v>
      </c>
      <c r="M60" s="376" t="s">
        <v>418</v>
      </c>
      <c r="N60" s="376" t="s">
        <v>417</v>
      </c>
      <c r="O60" s="376"/>
      <c r="P60" s="378"/>
      <c r="Q60" s="378"/>
      <c r="R60" s="378"/>
      <c r="S60" s="378"/>
      <c r="T60" s="376" t="s">
        <v>417</v>
      </c>
      <c r="U60" s="378"/>
      <c r="V60" s="378"/>
      <c r="W60" s="378"/>
      <c r="X60" s="378"/>
      <c r="Y60" s="376" t="s">
        <v>418</v>
      </c>
      <c r="Z60" s="378"/>
      <c r="AA60" s="378"/>
      <c r="AB60" s="378"/>
      <c r="AC60" s="378"/>
      <c r="AD60" s="376" t="s">
        <v>418</v>
      </c>
      <c r="AE60" s="378"/>
      <c r="AF60" s="378"/>
      <c r="AG60" s="378"/>
      <c r="AH60" s="378"/>
      <c r="BB60" s="356"/>
    </row>
    <row r="61" spans="1:54" s="355" customFormat="1" ht="11.25">
      <c r="A61" s="254"/>
      <c r="B61" s="281"/>
      <c r="C61" s="281"/>
      <c r="D61" s="379" t="s">
        <v>424</v>
      </c>
      <c r="E61" s="379"/>
      <c r="F61" s="379"/>
      <c r="G61" s="380"/>
      <c r="H61" s="381"/>
      <c r="I61" s="380"/>
      <c r="J61" s="380"/>
      <c r="K61" s="380"/>
      <c r="L61" s="380"/>
      <c r="M61" s="380"/>
      <c r="N61" s="380"/>
      <c r="O61" s="380"/>
      <c r="P61" s="379"/>
      <c r="Q61" s="379"/>
      <c r="R61" s="379"/>
      <c r="S61" s="379"/>
      <c r="T61" s="379"/>
      <c r="U61" s="379"/>
      <c r="V61" s="379"/>
      <c r="W61" s="379"/>
      <c r="X61" s="379"/>
      <c r="Y61" s="379"/>
      <c r="Z61" s="379"/>
      <c r="AA61" s="379"/>
      <c r="AB61" s="379"/>
      <c r="AC61" s="379"/>
      <c r="AD61" s="379"/>
      <c r="AE61" s="379"/>
      <c r="AF61" s="379"/>
      <c r="AG61" s="379"/>
      <c r="AH61" s="379"/>
      <c r="BB61" s="356"/>
    </row>
    <row r="62" spans="1:54" s="355" customFormat="1" ht="11.25">
      <c r="A62" s="254"/>
      <c r="B62" s="281"/>
      <c r="C62" s="281"/>
      <c r="D62" s="382" t="s">
        <v>425</v>
      </c>
      <c r="E62" s="382"/>
      <c r="F62" s="383"/>
      <c r="G62" s="383"/>
      <c r="H62" s="384"/>
      <c r="I62" s="383"/>
      <c r="J62" s="383"/>
      <c r="K62" s="383"/>
      <c r="L62" s="383"/>
      <c r="M62" s="383"/>
      <c r="N62" s="383"/>
      <c r="O62" s="383"/>
      <c r="P62" s="383"/>
      <c r="Q62" s="383"/>
      <c r="R62" s="383"/>
      <c r="S62" s="383"/>
      <c r="T62" s="383"/>
      <c r="U62" s="383"/>
      <c r="V62" s="383"/>
      <c r="W62" s="383"/>
      <c r="X62" s="383"/>
      <c r="Y62" s="383"/>
      <c r="Z62" s="383"/>
      <c r="AA62" s="383"/>
      <c r="AB62" s="383"/>
      <c r="AC62" s="383"/>
      <c r="AD62" s="383"/>
      <c r="AE62" s="383"/>
      <c r="AF62" s="383"/>
      <c r="AG62" s="383"/>
      <c r="AH62" s="383"/>
      <c r="BB62" s="356"/>
    </row>
    <row r="63" spans="1:54" s="355" customFormat="1" ht="14.25" customHeight="1">
      <c r="A63" s="254"/>
      <c r="B63" s="281"/>
      <c r="C63" s="281"/>
      <c r="D63" s="385" t="s">
        <v>426</v>
      </c>
      <c r="E63" s="386" t="s">
        <v>427</v>
      </c>
      <c r="F63" s="387"/>
      <c r="G63" s="388"/>
      <c r="H63" s="389"/>
      <c r="I63" s="388"/>
      <c r="J63" s="388"/>
      <c r="K63" s="388"/>
      <c r="L63" s="388"/>
      <c r="M63" s="388"/>
      <c r="N63" s="388"/>
      <c r="O63" s="388"/>
      <c r="P63" s="387"/>
      <c r="Q63" s="387"/>
      <c r="R63" s="387"/>
      <c r="S63" s="387"/>
      <c r="T63" s="387"/>
      <c r="U63" s="387"/>
      <c r="V63" s="387"/>
      <c r="W63" s="387"/>
      <c r="X63" s="387"/>
      <c r="Y63" s="387"/>
      <c r="Z63" s="387"/>
      <c r="AA63" s="387"/>
      <c r="AB63" s="387"/>
      <c r="AC63" s="387"/>
      <c r="AD63" s="387"/>
      <c r="AE63" s="387"/>
      <c r="AF63" s="387"/>
      <c r="AG63" s="387"/>
      <c r="AH63" s="387"/>
      <c r="BB63" s="356"/>
    </row>
    <row r="64" spans="1:54" ht="14.25" customHeight="1">
      <c r="A64" s="254"/>
      <c r="B64" s="281"/>
      <c r="C64" s="281"/>
      <c r="D64" s="390"/>
      <c r="E64" s="391"/>
      <c r="F64" s="387"/>
      <c r="G64" s="362" t="s">
        <v>330</v>
      </c>
      <c r="H64" s="362"/>
      <c r="I64" s="362"/>
      <c r="J64" s="362"/>
      <c r="K64" s="362"/>
      <c r="L64" s="362"/>
      <c r="M64" s="362"/>
      <c r="N64" s="362" t="s">
        <v>328</v>
      </c>
      <c r="O64" s="362"/>
      <c r="P64" s="362"/>
      <c r="Q64" s="362"/>
      <c r="R64" s="362"/>
      <c r="S64" s="362"/>
      <c r="T64" s="362" t="s">
        <v>428</v>
      </c>
      <c r="U64" s="362"/>
      <c r="V64" s="362"/>
      <c r="W64" s="362"/>
      <c r="X64" s="362"/>
      <c r="Y64" s="363" t="s">
        <v>336</v>
      </c>
      <c r="Z64" s="364"/>
      <c r="AA64" s="364"/>
      <c r="AB64" s="364"/>
      <c r="AC64" s="365"/>
      <c r="AD64" s="363" t="s">
        <v>344</v>
      </c>
      <c r="AE64" s="364"/>
      <c r="AF64" s="364"/>
      <c r="AG64" s="364"/>
      <c r="AH64" s="365"/>
    </row>
    <row r="65" spans="1:54" ht="14.25" customHeight="1">
      <c r="A65" s="254"/>
      <c r="B65" s="281"/>
      <c r="C65" s="281"/>
      <c r="D65" s="390"/>
      <c r="E65" s="391"/>
      <c r="F65" s="387"/>
      <c r="G65" s="366" t="s">
        <v>412</v>
      </c>
      <c r="H65" s="366"/>
      <c r="I65" s="366"/>
      <c r="J65" s="366"/>
      <c r="K65" s="366"/>
      <c r="L65" s="366"/>
      <c r="M65" s="366"/>
      <c r="N65" s="366" t="s">
        <v>412</v>
      </c>
      <c r="O65" s="366"/>
      <c r="P65" s="366"/>
      <c r="Q65" s="366"/>
      <c r="R65" s="366"/>
      <c r="S65" s="366"/>
      <c r="T65" s="366" t="s">
        <v>412</v>
      </c>
      <c r="U65" s="366"/>
      <c r="V65" s="366"/>
      <c r="W65" s="366"/>
      <c r="X65" s="366"/>
      <c r="Y65" s="366" t="s">
        <v>412</v>
      </c>
      <c r="Z65" s="366"/>
      <c r="AA65" s="366"/>
      <c r="AB65" s="366"/>
      <c r="AC65" s="366"/>
      <c r="AD65" s="366" t="s">
        <v>412</v>
      </c>
      <c r="AE65" s="366"/>
      <c r="AF65" s="366"/>
      <c r="AG65" s="366"/>
      <c r="AH65" s="366"/>
    </row>
    <row r="66" spans="1:54" s="355" customFormat="1" ht="11.25">
      <c r="A66" s="254"/>
      <c r="B66" s="281"/>
      <c r="C66" s="281"/>
      <c r="D66" s="390"/>
      <c r="E66" s="391"/>
      <c r="F66" s="387"/>
      <c r="G66" s="367">
        <v>1</v>
      </c>
      <c r="H66" s="368" t="s">
        <v>413</v>
      </c>
      <c r="I66" s="367">
        <v>2</v>
      </c>
      <c r="J66" s="368" t="s">
        <v>413</v>
      </c>
      <c r="K66" s="367">
        <v>3</v>
      </c>
      <c r="L66" s="367">
        <v>4</v>
      </c>
      <c r="M66" s="367">
        <v>5</v>
      </c>
      <c r="N66" s="367">
        <v>1</v>
      </c>
      <c r="O66" s="368" t="s">
        <v>413</v>
      </c>
      <c r="P66" s="367">
        <v>2</v>
      </c>
      <c r="Q66" s="367">
        <v>3</v>
      </c>
      <c r="R66" s="367">
        <v>4</v>
      </c>
      <c r="S66" s="367">
        <v>5</v>
      </c>
      <c r="T66" s="367">
        <v>1</v>
      </c>
      <c r="U66" s="367">
        <v>2</v>
      </c>
      <c r="V66" s="367">
        <v>3</v>
      </c>
      <c r="W66" s="367">
        <v>4</v>
      </c>
      <c r="X66" s="367">
        <v>5</v>
      </c>
      <c r="Y66" s="367">
        <v>1</v>
      </c>
      <c r="Z66" s="367">
        <v>2</v>
      </c>
      <c r="AA66" s="367">
        <v>3</v>
      </c>
      <c r="AB66" s="367">
        <v>4</v>
      </c>
      <c r="AC66" s="367">
        <v>5</v>
      </c>
      <c r="AD66" s="367">
        <v>1</v>
      </c>
      <c r="AE66" s="367">
        <v>2</v>
      </c>
      <c r="AF66" s="367">
        <v>3</v>
      </c>
      <c r="AG66" s="367">
        <v>4</v>
      </c>
      <c r="AH66" s="367">
        <v>5</v>
      </c>
      <c r="BB66" s="356"/>
    </row>
    <row r="67" spans="1:54" s="355" customFormat="1" ht="11.25" customHeight="1">
      <c r="A67" s="254"/>
      <c r="B67" s="281"/>
      <c r="C67" s="281"/>
      <c r="D67" s="390"/>
      <c r="E67" s="391" t="s">
        <v>429</v>
      </c>
      <c r="F67" s="387"/>
      <c r="G67" s="388"/>
      <c r="H67" s="389"/>
      <c r="I67" s="388"/>
      <c r="J67" s="388"/>
      <c r="K67" s="388"/>
      <c r="L67" s="388"/>
      <c r="M67" s="388"/>
      <c r="N67" s="388"/>
      <c r="O67" s="388"/>
      <c r="P67" s="387"/>
      <c r="Q67" s="387"/>
      <c r="R67" s="387"/>
      <c r="S67" s="387"/>
      <c r="T67" s="387"/>
      <c r="U67" s="387"/>
      <c r="V67" s="387"/>
      <c r="W67" s="387"/>
      <c r="X67" s="387"/>
      <c r="Y67" s="387"/>
      <c r="Z67" s="387"/>
      <c r="AA67" s="387"/>
      <c r="AB67" s="387"/>
      <c r="AC67" s="387"/>
      <c r="AD67" s="387"/>
      <c r="AE67" s="387"/>
      <c r="AF67" s="387"/>
      <c r="AG67" s="387"/>
      <c r="AH67" s="387"/>
      <c r="BB67" s="356"/>
    </row>
    <row r="68" spans="1:54" s="355" customFormat="1" ht="11.25" customHeight="1">
      <c r="A68" s="254"/>
      <c r="B68" s="281"/>
      <c r="C68" s="281"/>
      <c r="D68" s="390"/>
      <c r="E68" s="370" t="s">
        <v>430</v>
      </c>
      <c r="F68" s="371"/>
      <c r="G68" s="392" t="s">
        <v>431</v>
      </c>
      <c r="H68" s="393"/>
      <c r="I68" s="372" t="s">
        <v>432</v>
      </c>
      <c r="J68" s="393"/>
      <c r="K68" s="392" t="s">
        <v>432</v>
      </c>
      <c r="L68" s="392" t="s">
        <v>433</v>
      </c>
      <c r="M68" s="394" t="s">
        <v>433</v>
      </c>
      <c r="N68" s="392" t="s">
        <v>432</v>
      </c>
      <c r="O68" s="395"/>
      <c r="P68" s="392" t="s">
        <v>432</v>
      </c>
      <c r="Q68" s="392" t="s">
        <v>432</v>
      </c>
      <c r="R68" s="392" t="s">
        <v>432</v>
      </c>
      <c r="S68" s="392" t="s">
        <v>432</v>
      </c>
      <c r="T68" s="392" t="s">
        <v>433</v>
      </c>
      <c r="U68" s="392" t="s">
        <v>433</v>
      </c>
      <c r="V68" s="392" t="s">
        <v>433</v>
      </c>
      <c r="W68" s="392" t="s">
        <v>433</v>
      </c>
      <c r="X68" s="392" t="s">
        <v>433</v>
      </c>
      <c r="Y68" s="394" t="s">
        <v>433</v>
      </c>
      <c r="Z68" s="394" t="s">
        <v>433</v>
      </c>
      <c r="AA68" s="394" t="s">
        <v>433</v>
      </c>
      <c r="AB68" s="394" t="s">
        <v>433</v>
      </c>
      <c r="AC68" s="394" t="s">
        <v>433</v>
      </c>
      <c r="AD68" s="396"/>
      <c r="AE68" s="396"/>
      <c r="AF68" s="396"/>
      <c r="AG68" s="396"/>
      <c r="AH68" s="396"/>
      <c r="BB68" s="356"/>
    </row>
    <row r="69" spans="1:54" s="355" customFormat="1" ht="11.25">
      <c r="A69" s="254"/>
      <c r="B69" s="281"/>
      <c r="C69" s="281"/>
      <c r="D69" s="390"/>
      <c r="E69" s="370" t="s">
        <v>434</v>
      </c>
      <c r="F69" s="371"/>
      <c r="G69" s="372" t="s">
        <v>416</v>
      </c>
      <c r="H69" s="393"/>
      <c r="I69" s="372" t="s">
        <v>417</v>
      </c>
      <c r="J69" s="393"/>
      <c r="K69" s="372" t="s">
        <v>420</v>
      </c>
      <c r="L69" s="372" t="s">
        <v>420</v>
      </c>
      <c r="M69" s="397" t="s">
        <v>418</v>
      </c>
      <c r="N69" s="372" t="s">
        <v>420</v>
      </c>
      <c r="O69" s="395"/>
      <c r="P69" s="372" t="s">
        <v>420</v>
      </c>
      <c r="Q69" s="372" t="s">
        <v>420</v>
      </c>
      <c r="R69" s="372" t="s">
        <v>420</v>
      </c>
      <c r="S69" s="372" t="s">
        <v>420</v>
      </c>
      <c r="T69" s="372" t="s">
        <v>420</v>
      </c>
      <c r="U69" s="372" t="s">
        <v>420</v>
      </c>
      <c r="V69" s="372" t="s">
        <v>420</v>
      </c>
      <c r="W69" s="372" t="s">
        <v>420</v>
      </c>
      <c r="X69" s="372" t="s">
        <v>420</v>
      </c>
      <c r="Y69" s="397" t="s">
        <v>418</v>
      </c>
      <c r="Z69" s="397" t="s">
        <v>418</v>
      </c>
      <c r="AA69" s="397" t="s">
        <v>418</v>
      </c>
      <c r="AB69" s="397" t="s">
        <v>418</v>
      </c>
      <c r="AC69" s="397" t="s">
        <v>418</v>
      </c>
      <c r="AD69" s="374"/>
      <c r="AE69" s="374"/>
      <c r="AF69" s="374"/>
      <c r="AG69" s="374"/>
      <c r="AH69" s="374"/>
      <c r="BB69" s="356"/>
    </row>
    <row r="70" spans="1:54" s="355" customFormat="1" ht="11.25">
      <c r="A70" s="254"/>
      <c r="B70" s="281"/>
      <c r="C70" s="281"/>
      <c r="D70" s="390"/>
      <c r="E70" s="370" t="s">
        <v>435</v>
      </c>
      <c r="F70" s="371"/>
      <c r="G70" s="388"/>
      <c r="H70" s="393"/>
      <c r="I70" s="388"/>
      <c r="J70" s="393"/>
      <c r="K70" s="388"/>
      <c r="L70" s="388"/>
      <c r="M70" s="388"/>
      <c r="N70" s="388"/>
      <c r="O70" s="395"/>
      <c r="P70" s="388"/>
      <c r="Q70" s="388"/>
      <c r="R70" s="388"/>
      <c r="S70" s="388"/>
      <c r="T70" s="388"/>
      <c r="U70" s="388"/>
      <c r="V70" s="388"/>
      <c r="W70" s="388"/>
      <c r="X70" s="388"/>
      <c r="Y70" s="388"/>
      <c r="Z70" s="388"/>
      <c r="AA70" s="388"/>
      <c r="AB70" s="388"/>
      <c r="AC70" s="388"/>
      <c r="AD70" s="387"/>
      <c r="AE70" s="387"/>
      <c r="AF70" s="387"/>
      <c r="AG70" s="387"/>
      <c r="AH70" s="387"/>
      <c r="BB70" s="356"/>
    </row>
    <row r="71" spans="1:54" s="355" customFormat="1" ht="11.25">
      <c r="A71" s="254"/>
      <c r="B71" s="281"/>
      <c r="C71" s="281"/>
      <c r="D71" s="390"/>
      <c r="E71" s="370" t="s">
        <v>436</v>
      </c>
      <c r="F71" s="371"/>
      <c r="G71" s="372" t="s">
        <v>417</v>
      </c>
      <c r="H71" s="393"/>
      <c r="I71" s="372" t="s">
        <v>417</v>
      </c>
      <c r="J71" s="393"/>
      <c r="K71" s="372" t="s">
        <v>417</v>
      </c>
      <c r="L71" s="372" t="s">
        <v>420</v>
      </c>
      <c r="M71" s="397" t="s">
        <v>420</v>
      </c>
      <c r="N71" s="372" t="s">
        <v>417</v>
      </c>
      <c r="O71" s="395"/>
      <c r="P71" s="372" t="s">
        <v>417</v>
      </c>
      <c r="Q71" s="372" t="s">
        <v>417</v>
      </c>
      <c r="R71" s="372" t="s">
        <v>417</v>
      </c>
      <c r="S71" s="372" t="s">
        <v>417</v>
      </c>
      <c r="T71" s="372" t="s">
        <v>420</v>
      </c>
      <c r="U71" s="372" t="s">
        <v>420</v>
      </c>
      <c r="V71" s="372" t="s">
        <v>420</v>
      </c>
      <c r="W71" s="372" t="s">
        <v>420</v>
      </c>
      <c r="X71" s="372" t="s">
        <v>420</v>
      </c>
      <c r="Y71" s="397" t="s">
        <v>420</v>
      </c>
      <c r="Z71" s="397" t="s">
        <v>420</v>
      </c>
      <c r="AA71" s="397" t="s">
        <v>420</v>
      </c>
      <c r="AB71" s="397" t="s">
        <v>420</v>
      </c>
      <c r="AC71" s="397" t="s">
        <v>420</v>
      </c>
      <c r="AD71" s="374"/>
      <c r="AE71" s="374"/>
      <c r="AF71" s="374"/>
      <c r="AG71" s="374"/>
      <c r="AH71" s="374"/>
      <c r="BB71" s="356"/>
    </row>
    <row r="72" spans="1:54" s="355" customFormat="1" ht="11.25">
      <c r="A72" s="254"/>
      <c r="B72" s="281"/>
      <c r="C72" s="281"/>
      <c r="D72" s="390"/>
      <c r="E72" s="370" t="s">
        <v>437</v>
      </c>
      <c r="F72" s="371"/>
      <c r="G72" s="372" t="s">
        <v>417</v>
      </c>
      <c r="H72" s="393"/>
      <c r="I72" s="372" t="s">
        <v>417</v>
      </c>
      <c r="J72" s="393"/>
      <c r="K72" s="372" t="s">
        <v>417</v>
      </c>
      <c r="L72" s="372" t="s">
        <v>417</v>
      </c>
      <c r="M72" s="397" t="s">
        <v>417</v>
      </c>
      <c r="N72" s="372" t="s">
        <v>417</v>
      </c>
      <c r="O72" s="395"/>
      <c r="P72" s="372" t="s">
        <v>417</v>
      </c>
      <c r="Q72" s="372" t="s">
        <v>417</v>
      </c>
      <c r="R72" s="372" t="s">
        <v>417</v>
      </c>
      <c r="S72" s="372" t="s">
        <v>417</v>
      </c>
      <c r="T72" s="372" t="s">
        <v>417</v>
      </c>
      <c r="U72" s="372" t="s">
        <v>417</v>
      </c>
      <c r="V72" s="372" t="s">
        <v>417</v>
      </c>
      <c r="W72" s="372" t="s">
        <v>417</v>
      </c>
      <c r="X72" s="372" t="s">
        <v>417</v>
      </c>
      <c r="Y72" s="397" t="s">
        <v>417</v>
      </c>
      <c r="Z72" s="397" t="s">
        <v>417</v>
      </c>
      <c r="AA72" s="397" t="s">
        <v>417</v>
      </c>
      <c r="AB72" s="397" t="s">
        <v>417</v>
      </c>
      <c r="AC72" s="397" t="s">
        <v>417</v>
      </c>
      <c r="AD72" s="374"/>
      <c r="AE72" s="374"/>
      <c r="AF72" s="374"/>
      <c r="AG72" s="374"/>
      <c r="AH72" s="374"/>
      <c r="BB72" s="356"/>
    </row>
    <row r="73" spans="1:54" s="355" customFormat="1" ht="11.25">
      <c r="A73" s="254"/>
      <c r="B73" s="281"/>
      <c r="C73" s="281"/>
      <c r="D73" s="390"/>
      <c r="E73" s="391" t="s">
        <v>438</v>
      </c>
      <c r="F73" s="387"/>
      <c r="G73" s="388"/>
      <c r="H73" s="393"/>
      <c r="I73" s="388"/>
      <c r="J73" s="393"/>
      <c r="K73" s="388"/>
      <c r="L73" s="388"/>
      <c r="M73" s="388"/>
      <c r="N73" s="388"/>
      <c r="O73" s="395"/>
      <c r="P73" s="388"/>
      <c r="Q73" s="388"/>
      <c r="R73" s="388"/>
      <c r="S73" s="388"/>
      <c r="T73" s="388"/>
      <c r="U73" s="388"/>
      <c r="V73" s="388"/>
      <c r="W73" s="388"/>
      <c r="X73" s="388"/>
      <c r="Y73" s="388"/>
      <c r="Z73" s="388"/>
      <c r="AA73" s="388"/>
      <c r="AB73" s="388"/>
      <c r="AC73" s="388"/>
      <c r="AD73" s="387"/>
      <c r="AE73" s="387"/>
      <c r="AF73" s="387"/>
      <c r="AG73" s="387"/>
      <c r="AH73" s="387"/>
      <c r="BB73" s="356"/>
    </row>
    <row r="74" spans="1:54" s="355" customFormat="1" ht="11.25">
      <c r="A74" s="254"/>
      <c r="B74" s="281"/>
      <c r="C74" s="281"/>
      <c r="D74" s="390"/>
      <c r="E74" s="370" t="s">
        <v>439</v>
      </c>
      <c r="F74" s="371"/>
      <c r="G74" s="398" t="s">
        <v>417</v>
      </c>
      <c r="H74" s="393">
        <v>0</v>
      </c>
      <c r="I74" s="398" t="s">
        <v>417</v>
      </c>
      <c r="J74" s="393">
        <v>0</v>
      </c>
      <c r="K74" s="398" t="s">
        <v>417</v>
      </c>
      <c r="L74" s="398" t="s">
        <v>417</v>
      </c>
      <c r="M74" s="399" t="s">
        <v>417</v>
      </c>
      <c r="N74" s="398" t="s">
        <v>417</v>
      </c>
      <c r="O74" s="395"/>
      <c r="P74" s="398" t="s">
        <v>417</v>
      </c>
      <c r="Q74" s="398" t="s">
        <v>417</v>
      </c>
      <c r="R74" s="398" t="s">
        <v>417</v>
      </c>
      <c r="S74" s="398" t="s">
        <v>417</v>
      </c>
      <c r="T74" s="398" t="s">
        <v>417</v>
      </c>
      <c r="U74" s="398" t="s">
        <v>417</v>
      </c>
      <c r="V74" s="398" t="s">
        <v>417</v>
      </c>
      <c r="W74" s="398" t="s">
        <v>417</v>
      </c>
      <c r="X74" s="398" t="s">
        <v>417</v>
      </c>
      <c r="Y74" s="399" t="s">
        <v>417</v>
      </c>
      <c r="Z74" s="399" t="s">
        <v>417</v>
      </c>
      <c r="AA74" s="399" t="s">
        <v>417</v>
      </c>
      <c r="AB74" s="399" t="s">
        <v>417</v>
      </c>
      <c r="AC74" s="399" t="s">
        <v>417</v>
      </c>
      <c r="AD74" s="400"/>
      <c r="AE74" s="400"/>
      <c r="AF74" s="400"/>
      <c r="AG74" s="400"/>
      <c r="AH74" s="400"/>
      <c r="BB74" s="356"/>
    </row>
    <row r="75" spans="1:54" s="355" customFormat="1" ht="11.25">
      <c r="A75" s="254"/>
      <c r="B75" s="281"/>
      <c r="C75" s="281"/>
      <c r="D75" s="390"/>
      <c r="E75" s="370" t="s">
        <v>440</v>
      </c>
      <c r="F75" s="371"/>
      <c r="G75" s="372" t="s">
        <v>416</v>
      </c>
      <c r="H75" s="393">
        <v>0</v>
      </c>
      <c r="I75" s="372" t="s">
        <v>417</v>
      </c>
      <c r="J75" s="393">
        <v>0</v>
      </c>
      <c r="K75" s="372" t="s">
        <v>420</v>
      </c>
      <c r="L75" s="372" t="s">
        <v>418</v>
      </c>
      <c r="M75" s="397" t="s">
        <v>418</v>
      </c>
      <c r="N75" s="372" t="s">
        <v>420</v>
      </c>
      <c r="O75" s="395"/>
      <c r="P75" s="372" t="s">
        <v>420</v>
      </c>
      <c r="Q75" s="372" t="s">
        <v>420</v>
      </c>
      <c r="R75" s="372" t="s">
        <v>420</v>
      </c>
      <c r="S75" s="372" t="s">
        <v>420</v>
      </c>
      <c r="T75" s="372" t="s">
        <v>418</v>
      </c>
      <c r="U75" s="372" t="s">
        <v>418</v>
      </c>
      <c r="V75" s="372" t="s">
        <v>418</v>
      </c>
      <c r="W75" s="372" t="s">
        <v>418</v>
      </c>
      <c r="X75" s="372" t="s">
        <v>418</v>
      </c>
      <c r="Y75" s="397" t="s">
        <v>418</v>
      </c>
      <c r="Z75" s="397" t="s">
        <v>418</v>
      </c>
      <c r="AA75" s="397" t="s">
        <v>418</v>
      </c>
      <c r="AB75" s="397" t="s">
        <v>418</v>
      </c>
      <c r="AC75" s="397" t="s">
        <v>418</v>
      </c>
      <c r="AD75" s="374"/>
      <c r="AE75" s="374"/>
      <c r="AF75" s="374"/>
      <c r="AG75" s="374"/>
      <c r="AH75" s="374"/>
      <c r="BB75" s="356"/>
    </row>
    <row r="76" spans="1:54" s="355" customFormat="1" ht="11.25">
      <c r="A76" s="254"/>
      <c r="B76" s="281"/>
      <c r="C76" s="281"/>
      <c r="D76" s="390"/>
      <c r="E76" s="370" t="s">
        <v>441</v>
      </c>
      <c r="F76" s="371"/>
      <c r="G76" s="372" t="s">
        <v>416</v>
      </c>
      <c r="H76" s="393">
        <v>0</v>
      </c>
      <c r="I76" s="372" t="s">
        <v>417</v>
      </c>
      <c r="J76" s="393">
        <v>0</v>
      </c>
      <c r="K76" s="393" t="s">
        <v>417</v>
      </c>
      <c r="L76" s="372" t="s">
        <v>417</v>
      </c>
      <c r="M76" s="397" t="s">
        <v>417</v>
      </c>
      <c r="N76" s="393" t="s">
        <v>417</v>
      </c>
      <c r="O76" s="395"/>
      <c r="P76" s="393" t="s">
        <v>417</v>
      </c>
      <c r="Q76" s="393" t="s">
        <v>417</v>
      </c>
      <c r="R76" s="393" t="s">
        <v>417</v>
      </c>
      <c r="S76" s="393" t="s">
        <v>417</v>
      </c>
      <c r="T76" s="372" t="s">
        <v>417</v>
      </c>
      <c r="U76" s="372" t="s">
        <v>417</v>
      </c>
      <c r="V76" s="372" t="s">
        <v>417</v>
      </c>
      <c r="W76" s="372" t="s">
        <v>417</v>
      </c>
      <c r="X76" s="372" t="s">
        <v>417</v>
      </c>
      <c r="Y76" s="397" t="s">
        <v>417</v>
      </c>
      <c r="Z76" s="397" t="s">
        <v>417</v>
      </c>
      <c r="AA76" s="397" t="s">
        <v>417</v>
      </c>
      <c r="AB76" s="397" t="s">
        <v>417</v>
      </c>
      <c r="AC76" s="397" t="s">
        <v>417</v>
      </c>
      <c r="AD76" s="374"/>
      <c r="AE76" s="374"/>
      <c r="AF76" s="374"/>
      <c r="AG76" s="374"/>
      <c r="AH76" s="374"/>
      <c r="BB76" s="356"/>
    </row>
    <row r="77" spans="1:54" s="355" customFormat="1" ht="11.25">
      <c r="A77" s="254"/>
      <c r="B77" s="281"/>
      <c r="C77" s="281"/>
      <c r="D77" s="390"/>
      <c r="E77" s="401" t="s">
        <v>442</v>
      </c>
      <c r="F77" s="402"/>
      <c r="G77" s="388"/>
      <c r="H77" s="389"/>
      <c r="I77" s="388"/>
      <c r="J77" s="388"/>
      <c r="K77" s="388"/>
      <c r="L77" s="388"/>
      <c r="M77" s="388"/>
      <c r="N77" s="388"/>
      <c r="O77" s="388"/>
      <c r="P77" s="387"/>
      <c r="Q77" s="387"/>
      <c r="R77" s="387"/>
      <c r="S77" s="387"/>
      <c r="T77" s="387"/>
      <c r="U77" s="387"/>
      <c r="V77" s="387"/>
      <c r="W77" s="387"/>
      <c r="X77" s="387"/>
      <c r="Y77" s="387"/>
      <c r="Z77" s="387"/>
      <c r="AA77" s="387"/>
      <c r="AB77" s="387"/>
      <c r="AC77" s="387"/>
      <c r="AD77" s="387"/>
      <c r="AE77" s="387"/>
      <c r="AF77" s="387"/>
      <c r="AG77" s="387"/>
      <c r="AH77" s="387"/>
      <c r="BB77" s="356"/>
    </row>
    <row r="78" spans="1:54" s="355" customFormat="1" ht="11.25">
      <c r="A78" s="254"/>
      <c r="B78" s="281"/>
      <c r="C78" s="281"/>
      <c r="D78" s="390"/>
      <c r="E78" s="391"/>
      <c r="F78" s="387"/>
      <c r="G78" s="403" t="s">
        <v>330</v>
      </c>
      <c r="H78" s="403"/>
      <c r="I78" s="403"/>
      <c r="J78" s="403"/>
      <c r="K78" s="403"/>
      <c r="L78" s="403"/>
      <c r="M78" s="403"/>
      <c r="N78" s="403" t="s">
        <v>347</v>
      </c>
      <c r="O78" s="403"/>
      <c r="P78" s="403"/>
      <c r="Q78" s="403"/>
      <c r="R78" s="403"/>
      <c r="S78" s="403"/>
      <c r="T78" s="403" t="s">
        <v>350</v>
      </c>
      <c r="U78" s="403"/>
      <c r="V78" s="403"/>
      <c r="W78" s="403"/>
      <c r="X78" s="403"/>
      <c r="Y78" s="404" t="s">
        <v>443</v>
      </c>
      <c r="Z78" s="405"/>
      <c r="AA78" s="405"/>
      <c r="AB78" s="405"/>
      <c r="AC78" s="406"/>
      <c r="AD78" s="404" t="s">
        <v>444</v>
      </c>
      <c r="AE78" s="405"/>
      <c r="AF78" s="405"/>
      <c r="AG78" s="405"/>
      <c r="AH78" s="406"/>
      <c r="BB78" s="356"/>
    </row>
    <row r="79" spans="1:54" ht="14.25" customHeight="1">
      <c r="A79" s="254"/>
      <c r="B79" s="281"/>
      <c r="C79" s="281"/>
      <c r="D79" s="390"/>
      <c r="E79" s="391"/>
      <c r="F79" s="387"/>
      <c r="G79" s="366" t="s">
        <v>412</v>
      </c>
      <c r="H79" s="366"/>
      <c r="I79" s="366"/>
      <c r="J79" s="366"/>
      <c r="K79" s="366"/>
      <c r="L79" s="366"/>
      <c r="M79" s="366"/>
      <c r="N79" s="366" t="s">
        <v>412</v>
      </c>
      <c r="O79" s="366"/>
      <c r="P79" s="366"/>
      <c r="Q79" s="366"/>
      <c r="R79" s="366"/>
      <c r="S79" s="366"/>
      <c r="T79" s="366" t="s">
        <v>412</v>
      </c>
      <c r="U79" s="366"/>
      <c r="V79" s="366"/>
      <c r="W79" s="366"/>
      <c r="X79" s="366"/>
      <c r="Y79" s="366" t="s">
        <v>412</v>
      </c>
      <c r="Z79" s="366"/>
      <c r="AA79" s="366"/>
      <c r="AB79" s="366"/>
      <c r="AC79" s="366"/>
      <c r="AD79" s="366" t="s">
        <v>412</v>
      </c>
      <c r="AE79" s="366"/>
      <c r="AF79" s="366"/>
      <c r="AG79" s="366"/>
      <c r="AH79" s="366"/>
    </row>
    <row r="80" spans="1:54" s="355" customFormat="1" ht="11.25">
      <c r="A80" s="254"/>
      <c r="B80" s="281"/>
      <c r="C80" s="281"/>
      <c r="D80" s="390"/>
      <c r="E80" s="391"/>
      <c r="F80" s="387"/>
      <c r="G80" s="367">
        <v>1</v>
      </c>
      <c r="H80" s="368" t="s">
        <v>413</v>
      </c>
      <c r="I80" s="367">
        <v>2</v>
      </c>
      <c r="J80" s="368" t="s">
        <v>413</v>
      </c>
      <c r="K80" s="367">
        <v>3</v>
      </c>
      <c r="L80" s="367">
        <v>4</v>
      </c>
      <c r="M80" s="367">
        <v>5</v>
      </c>
      <c r="N80" s="367">
        <v>1</v>
      </c>
      <c r="O80" s="368" t="s">
        <v>413</v>
      </c>
      <c r="P80" s="367">
        <v>2</v>
      </c>
      <c r="Q80" s="367">
        <v>3</v>
      </c>
      <c r="R80" s="367">
        <v>4</v>
      </c>
      <c r="S80" s="367">
        <v>5</v>
      </c>
      <c r="T80" s="367">
        <v>1</v>
      </c>
      <c r="U80" s="367">
        <v>2</v>
      </c>
      <c r="V80" s="367">
        <v>3</v>
      </c>
      <c r="W80" s="367">
        <v>4</v>
      </c>
      <c r="X80" s="367">
        <v>5</v>
      </c>
      <c r="Y80" s="367">
        <v>1</v>
      </c>
      <c r="Z80" s="367">
        <v>2</v>
      </c>
      <c r="AA80" s="367">
        <v>3</v>
      </c>
      <c r="AB80" s="367">
        <v>4</v>
      </c>
      <c r="AC80" s="367">
        <v>5</v>
      </c>
      <c r="AD80" s="367">
        <v>1</v>
      </c>
      <c r="AE80" s="367">
        <v>2</v>
      </c>
      <c r="AF80" s="367">
        <v>3</v>
      </c>
      <c r="AG80" s="367">
        <v>4</v>
      </c>
      <c r="AH80" s="367">
        <v>5</v>
      </c>
      <c r="BB80" s="356"/>
    </row>
    <row r="81" spans="1:54" s="355" customFormat="1" ht="11.25">
      <c r="A81" s="254"/>
      <c r="B81" s="281"/>
      <c r="C81" s="281"/>
      <c r="D81" s="390"/>
      <c r="E81" s="370" t="s">
        <v>445</v>
      </c>
      <c r="F81" s="371"/>
      <c r="G81" s="407" t="s">
        <v>446</v>
      </c>
      <c r="H81" s="408"/>
      <c r="I81" s="408"/>
      <c r="J81" s="408"/>
      <c r="K81" s="408"/>
      <c r="L81" s="408"/>
      <c r="M81" s="409"/>
      <c r="N81" s="410" t="s">
        <v>447</v>
      </c>
      <c r="O81" s="411"/>
      <c r="P81" s="411"/>
      <c r="Q81" s="411"/>
      <c r="R81" s="411"/>
      <c r="S81" s="412"/>
      <c r="T81" s="413" t="s">
        <v>448</v>
      </c>
      <c r="U81" s="414"/>
      <c r="V81" s="414"/>
      <c r="W81" s="414"/>
      <c r="X81" s="415"/>
      <c r="Y81" s="413" t="s">
        <v>448</v>
      </c>
      <c r="Z81" s="414"/>
      <c r="AA81" s="414"/>
      <c r="AB81" s="414"/>
      <c r="AC81" s="415"/>
      <c r="AD81" s="413" t="s">
        <v>448</v>
      </c>
      <c r="AE81" s="414"/>
      <c r="AF81" s="414"/>
      <c r="AG81" s="414"/>
      <c r="AH81" s="415"/>
      <c r="BB81" s="356"/>
    </row>
    <row r="82" spans="1:54" s="355" customFormat="1" ht="11.25">
      <c r="A82" s="254"/>
      <c r="B82" s="281"/>
      <c r="C82" s="281"/>
      <c r="D82" s="390"/>
      <c r="E82" s="370" t="s">
        <v>449</v>
      </c>
      <c r="F82" s="371"/>
      <c r="G82" s="416" t="s">
        <v>450</v>
      </c>
      <c r="H82" s="417"/>
      <c r="I82" s="416" t="s">
        <v>450</v>
      </c>
      <c r="J82" s="416"/>
      <c r="K82" s="416" t="s">
        <v>450</v>
      </c>
      <c r="L82" s="416" t="s">
        <v>450</v>
      </c>
      <c r="M82" s="416" t="s">
        <v>450</v>
      </c>
      <c r="N82" s="372" t="s">
        <v>422</v>
      </c>
      <c r="O82" s="393">
        <v>0</v>
      </c>
      <c r="P82" s="372" t="s">
        <v>422</v>
      </c>
      <c r="Q82" s="372" t="s">
        <v>422</v>
      </c>
      <c r="R82" s="372" t="s">
        <v>422</v>
      </c>
      <c r="S82" s="372" t="s">
        <v>422</v>
      </c>
      <c r="T82" s="372" t="s">
        <v>416</v>
      </c>
      <c r="U82" s="372" t="s">
        <v>416</v>
      </c>
      <c r="V82" s="372" t="s">
        <v>416</v>
      </c>
      <c r="W82" s="372" t="s">
        <v>416</v>
      </c>
      <c r="X82" s="372" t="s">
        <v>416</v>
      </c>
      <c r="Y82" s="374"/>
      <c r="Z82" s="374"/>
      <c r="AA82" s="374"/>
      <c r="AB82" s="374"/>
      <c r="AC82" s="374"/>
      <c r="AD82" s="374"/>
      <c r="AE82" s="374"/>
      <c r="AF82" s="374"/>
      <c r="AG82" s="374"/>
      <c r="AH82" s="374"/>
      <c r="BB82" s="356"/>
    </row>
    <row r="83" spans="1:54" s="355" customFormat="1" ht="11.25">
      <c r="A83" s="254"/>
      <c r="B83" s="281"/>
      <c r="C83" s="281"/>
      <c r="D83" s="390"/>
      <c r="E83" s="370" t="s">
        <v>451</v>
      </c>
      <c r="F83" s="371"/>
      <c r="G83" s="416" t="s">
        <v>450</v>
      </c>
      <c r="H83" s="417"/>
      <c r="I83" s="416" t="s">
        <v>450</v>
      </c>
      <c r="J83" s="416"/>
      <c r="K83" s="416" t="s">
        <v>450</v>
      </c>
      <c r="L83" s="416" t="s">
        <v>450</v>
      </c>
      <c r="M83" s="416" t="s">
        <v>450</v>
      </c>
      <c r="N83" s="372" t="s">
        <v>422</v>
      </c>
      <c r="O83" s="393">
        <v>0</v>
      </c>
      <c r="P83" s="372" t="s">
        <v>422</v>
      </c>
      <c r="Q83" s="372" t="s">
        <v>422</v>
      </c>
      <c r="R83" s="372" t="s">
        <v>422</v>
      </c>
      <c r="S83" s="372" t="s">
        <v>422</v>
      </c>
      <c r="T83" s="372" t="s">
        <v>422</v>
      </c>
      <c r="U83" s="372" t="s">
        <v>422</v>
      </c>
      <c r="V83" s="372" t="s">
        <v>422</v>
      </c>
      <c r="W83" s="372" t="s">
        <v>422</v>
      </c>
      <c r="X83" s="372" t="s">
        <v>422</v>
      </c>
      <c r="Y83" s="374"/>
      <c r="Z83" s="374"/>
      <c r="AA83" s="374"/>
      <c r="AB83" s="374"/>
      <c r="AC83" s="374"/>
      <c r="AD83" s="374"/>
      <c r="AE83" s="374"/>
      <c r="AF83" s="374"/>
      <c r="AG83" s="374"/>
      <c r="AH83" s="374"/>
      <c r="BB83" s="356"/>
    </row>
    <row r="84" spans="1:54" s="355" customFormat="1" ht="11.25">
      <c r="A84" s="254"/>
      <c r="B84" s="281"/>
      <c r="C84" s="281"/>
      <c r="D84" s="390"/>
      <c r="E84" s="370" t="s">
        <v>452</v>
      </c>
      <c r="F84" s="371"/>
      <c r="G84" s="416" t="s">
        <v>450</v>
      </c>
      <c r="H84" s="417"/>
      <c r="I84" s="416" t="s">
        <v>450</v>
      </c>
      <c r="J84" s="416"/>
      <c r="K84" s="416" t="s">
        <v>450</v>
      </c>
      <c r="L84" s="416" t="s">
        <v>450</v>
      </c>
      <c r="M84" s="416" t="s">
        <v>450</v>
      </c>
      <c r="N84" s="372" t="s">
        <v>422</v>
      </c>
      <c r="O84" s="393"/>
      <c r="P84" s="372" t="s">
        <v>422</v>
      </c>
      <c r="Q84" s="372" t="s">
        <v>422</v>
      </c>
      <c r="R84" s="372" t="s">
        <v>422</v>
      </c>
      <c r="S84" s="372" t="s">
        <v>422</v>
      </c>
      <c r="T84" s="372" t="s">
        <v>417</v>
      </c>
      <c r="U84" s="372" t="s">
        <v>417</v>
      </c>
      <c r="V84" s="372" t="s">
        <v>417</v>
      </c>
      <c r="W84" s="372" t="s">
        <v>417</v>
      </c>
      <c r="X84" s="372" t="s">
        <v>417</v>
      </c>
      <c r="Y84" s="374"/>
      <c r="Z84" s="374"/>
      <c r="AA84" s="374"/>
      <c r="AB84" s="374"/>
      <c r="AC84" s="374"/>
      <c r="AD84" s="374"/>
      <c r="AE84" s="374"/>
      <c r="AF84" s="374"/>
      <c r="AG84" s="374"/>
      <c r="AH84" s="374"/>
      <c r="BB84" s="356"/>
    </row>
    <row r="85" spans="1:54" s="355" customFormat="1" ht="11.25">
      <c r="A85" s="254"/>
      <c r="B85" s="281"/>
      <c r="C85" s="281"/>
      <c r="D85" s="390"/>
      <c r="E85" s="370" t="s">
        <v>453</v>
      </c>
      <c r="F85" s="371"/>
      <c r="G85" s="416" t="s">
        <v>450</v>
      </c>
      <c r="H85" s="417"/>
      <c r="I85" s="416" t="s">
        <v>450</v>
      </c>
      <c r="J85" s="416"/>
      <c r="K85" s="416" t="s">
        <v>450</v>
      </c>
      <c r="L85" s="416" t="s">
        <v>450</v>
      </c>
      <c r="M85" s="416" t="s">
        <v>450</v>
      </c>
      <c r="N85" s="372" t="s">
        <v>422</v>
      </c>
      <c r="O85" s="393"/>
      <c r="P85" s="372" t="s">
        <v>422</v>
      </c>
      <c r="Q85" s="372" t="s">
        <v>422</v>
      </c>
      <c r="R85" s="372" t="s">
        <v>422</v>
      </c>
      <c r="S85" s="372" t="s">
        <v>422</v>
      </c>
      <c r="T85" s="372" t="s">
        <v>422</v>
      </c>
      <c r="U85" s="372" t="s">
        <v>422</v>
      </c>
      <c r="V85" s="372" t="s">
        <v>422</v>
      </c>
      <c r="W85" s="372" t="s">
        <v>422</v>
      </c>
      <c r="X85" s="372" t="s">
        <v>422</v>
      </c>
      <c r="Y85" s="374"/>
      <c r="Z85" s="374"/>
      <c r="AA85" s="374"/>
      <c r="AB85" s="374"/>
      <c r="AC85" s="374"/>
      <c r="AD85" s="374"/>
      <c r="AE85" s="374"/>
      <c r="AF85" s="374"/>
      <c r="AG85" s="374"/>
      <c r="AH85" s="374"/>
      <c r="BB85" s="356"/>
    </row>
    <row r="86" spans="1:54" s="355" customFormat="1" ht="11.25">
      <c r="A86" s="254"/>
      <c r="B86" s="281"/>
      <c r="C86" s="281"/>
      <c r="D86" s="418"/>
      <c r="E86" s="370" t="s">
        <v>454</v>
      </c>
      <c r="F86" s="371"/>
      <c r="G86" s="416" t="s">
        <v>450</v>
      </c>
      <c r="H86" s="417"/>
      <c r="I86" s="416" t="s">
        <v>450</v>
      </c>
      <c r="J86" s="416"/>
      <c r="K86" s="416" t="s">
        <v>450</v>
      </c>
      <c r="L86" s="416" t="s">
        <v>450</v>
      </c>
      <c r="M86" s="416" t="s">
        <v>450</v>
      </c>
      <c r="N86" s="372" t="s">
        <v>422</v>
      </c>
      <c r="O86" s="393"/>
      <c r="P86" s="372" t="s">
        <v>422</v>
      </c>
      <c r="Q86" s="372" t="s">
        <v>422</v>
      </c>
      <c r="R86" s="372" t="s">
        <v>422</v>
      </c>
      <c r="S86" s="372" t="s">
        <v>422</v>
      </c>
      <c r="T86" s="372" t="s">
        <v>416</v>
      </c>
      <c r="U86" s="372" t="s">
        <v>416</v>
      </c>
      <c r="V86" s="372" t="s">
        <v>416</v>
      </c>
      <c r="W86" s="372" t="s">
        <v>416</v>
      </c>
      <c r="X86" s="372" t="s">
        <v>416</v>
      </c>
      <c r="Y86" s="374"/>
      <c r="Z86" s="374"/>
      <c r="AA86" s="374"/>
      <c r="AB86" s="374"/>
      <c r="AC86" s="374"/>
      <c r="AD86" s="374"/>
      <c r="AE86" s="374"/>
      <c r="AF86" s="374"/>
      <c r="AG86" s="374"/>
      <c r="AH86" s="374"/>
      <c r="BB86" s="356"/>
    </row>
    <row r="88" spans="1:54">
      <c r="H88" s="419" t="s">
        <v>455</v>
      </c>
      <c r="O88" s="207" t="s">
        <v>456</v>
      </c>
    </row>
    <row r="89" spans="1:54">
      <c r="H89" s="420" t="s">
        <v>457</v>
      </c>
      <c r="O89" s="207" t="s">
        <v>458</v>
      </c>
    </row>
    <row r="90" spans="1:54">
      <c r="H90" s="420" t="s">
        <v>459</v>
      </c>
    </row>
  </sheetData>
  <mergeCells count="162">
    <mergeCell ref="E82:F82"/>
    <mergeCell ref="E83:F83"/>
    <mergeCell ref="E84:F84"/>
    <mergeCell ref="E85:F85"/>
    <mergeCell ref="E86:F86"/>
    <mergeCell ref="E81:F81"/>
    <mergeCell ref="G81:M81"/>
    <mergeCell ref="N81:S81"/>
    <mergeCell ref="T81:X81"/>
    <mergeCell ref="Y81:AC81"/>
    <mergeCell ref="AD81:AH81"/>
    <mergeCell ref="T78:X78"/>
    <mergeCell ref="Y78:AC78"/>
    <mergeCell ref="AD78:AH78"/>
    <mergeCell ref="G79:M79"/>
    <mergeCell ref="N79:S79"/>
    <mergeCell ref="T79:X79"/>
    <mergeCell ref="Y79:AC79"/>
    <mergeCell ref="AD79:AH79"/>
    <mergeCell ref="E72:F72"/>
    <mergeCell ref="E74:F74"/>
    <mergeCell ref="E75:F75"/>
    <mergeCell ref="E76:F76"/>
    <mergeCell ref="G78:M78"/>
    <mergeCell ref="N78:S78"/>
    <mergeCell ref="G64:M64"/>
    <mergeCell ref="N64:S64"/>
    <mergeCell ref="T64:X64"/>
    <mergeCell ref="Y64:AC64"/>
    <mergeCell ref="AD64:AH64"/>
    <mergeCell ref="G65:M65"/>
    <mergeCell ref="N65:S65"/>
    <mergeCell ref="T65:X65"/>
    <mergeCell ref="Y65:AC65"/>
    <mergeCell ref="AD65:AH65"/>
    <mergeCell ref="D57:D60"/>
    <mergeCell ref="E57:F57"/>
    <mergeCell ref="E58:F58"/>
    <mergeCell ref="E59:F59"/>
    <mergeCell ref="E60:F60"/>
    <mergeCell ref="D63:D86"/>
    <mergeCell ref="E68:F68"/>
    <mergeCell ref="E69:F69"/>
    <mergeCell ref="E70:F70"/>
    <mergeCell ref="E71:F71"/>
    <mergeCell ref="AD54:AH54"/>
    <mergeCell ref="G55:M55"/>
    <mergeCell ref="N55:S55"/>
    <mergeCell ref="T55:X55"/>
    <mergeCell ref="Y55:AC55"/>
    <mergeCell ref="AD55:AH55"/>
    <mergeCell ref="R50:Z50"/>
    <mergeCell ref="AA50:AE50"/>
    <mergeCell ref="A52:A86"/>
    <mergeCell ref="E52:F52"/>
    <mergeCell ref="G52:AH52"/>
    <mergeCell ref="D53:AH53"/>
    <mergeCell ref="G54:M54"/>
    <mergeCell ref="N54:S54"/>
    <mergeCell ref="T54:X54"/>
    <mergeCell ref="Y54:AC54"/>
    <mergeCell ref="E26:G26"/>
    <mergeCell ref="I26:J28"/>
    <mergeCell ref="L26:N27"/>
    <mergeCell ref="Q29:Z29"/>
    <mergeCell ref="AA29:AE29"/>
    <mergeCell ref="A31:A51"/>
    <mergeCell ref="R41:Z42"/>
    <mergeCell ref="S43:Y44"/>
    <mergeCell ref="T45:X46"/>
    <mergeCell ref="U47:W48"/>
    <mergeCell ref="D22:D24"/>
    <mergeCell ref="F22:G24"/>
    <mergeCell ref="I22:L24"/>
    <mergeCell ref="Q22:S22"/>
    <mergeCell ref="Q23:S23"/>
    <mergeCell ref="Q24:S24"/>
    <mergeCell ref="Q18:S19"/>
    <mergeCell ref="Z18:Z27"/>
    <mergeCell ref="I19:L20"/>
    <mergeCell ref="N19:O20"/>
    <mergeCell ref="U19:V24"/>
    <mergeCell ref="X19:X24"/>
    <mergeCell ref="Q20:S20"/>
    <mergeCell ref="Q21:S21"/>
    <mergeCell ref="X25:X27"/>
    <mergeCell ref="F14:H15"/>
    <mergeCell ref="J14:L15"/>
    <mergeCell ref="N14:O15"/>
    <mergeCell ref="X14:X18"/>
    <mergeCell ref="AJ14:AK14"/>
    <mergeCell ref="D15:D16"/>
    <mergeCell ref="AJ15:AK15"/>
    <mergeCell ref="K17:M17"/>
    <mergeCell ref="D18:D20"/>
    <mergeCell ref="F18:G20"/>
    <mergeCell ref="AL11:AM11"/>
    <mergeCell ref="X12:X13"/>
    <mergeCell ref="AJ12:AK12"/>
    <mergeCell ref="AL12:AM15"/>
    <mergeCell ref="AJ13:AK13"/>
    <mergeCell ref="AR13:BB15"/>
    <mergeCell ref="AA8:AC8"/>
    <mergeCell ref="AL8:AM8"/>
    <mergeCell ref="AJ9:AK9"/>
    <mergeCell ref="AL9:AM9"/>
    <mergeCell ref="A10:A30"/>
    <mergeCell ref="AJ10:AK10"/>
    <mergeCell ref="AL10:AM10"/>
    <mergeCell ref="B11:B30"/>
    <mergeCell ref="D11:D13"/>
    <mergeCell ref="AJ11:AK11"/>
    <mergeCell ref="AD6:AF6"/>
    <mergeCell ref="AG6:AI6"/>
    <mergeCell ref="AL6:AM6"/>
    <mergeCell ref="AW6:AX6"/>
    <mergeCell ref="AA7:AC7"/>
    <mergeCell ref="AL7:AM7"/>
    <mergeCell ref="AW7:AY7"/>
    <mergeCell ref="AW5:AZ5"/>
    <mergeCell ref="J6:J9"/>
    <mergeCell ref="K6:K9"/>
    <mergeCell ref="L6:L9"/>
    <mergeCell ref="M6:M9"/>
    <mergeCell ref="N6:N9"/>
    <mergeCell ref="O6:T9"/>
    <mergeCell ref="U6:U9"/>
    <mergeCell ref="V6:V9"/>
    <mergeCell ref="AA6:AC6"/>
    <mergeCell ref="AW4:AZ4"/>
    <mergeCell ref="D5:I5"/>
    <mergeCell ref="J5:N5"/>
    <mergeCell ref="O5:V5"/>
    <mergeCell ref="W5:W9"/>
    <mergeCell ref="X5:X9"/>
    <mergeCell ref="AA5:AC5"/>
    <mergeCell ref="AD5:AF5"/>
    <mergeCell ref="AG5:AI5"/>
    <mergeCell ref="AL5:AM5"/>
    <mergeCell ref="AL3:AM3"/>
    <mergeCell ref="AO3:AP3"/>
    <mergeCell ref="AA4:AC4"/>
    <mergeCell ref="AD4:AF4"/>
    <mergeCell ref="AG4:AI4"/>
    <mergeCell ref="AJ4:AK4"/>
    <mergeCell ref="AL4:AM4"/>
    <mergeCell ref="AS2:AS3"/>
    <mergeCell ref="AT2:AT3"/>
    <mergeCell ref="AU2:AV2"/>
    <mergeCell ref="AW2:AZ2"/>
    <mergeCell ref="BA2:BA3"/>
    <mergeCell ref="BB2:BB3"/>
    <mergeCell ref="A1:A9"/>
    <mergeCell ref="B1:E3"/>
    <mergeCell ref="AD2:AF2"/>
    <mergeCell ref="AG2:AI2"/>
    <mergeCell ref="AJ2:AM2"/>
    <mergeCell ref="AR2:AR3"/>
    <mergeCell ref="AA3:AC3"/>
    <mergeCell ref="AD3:AF3"/>
    <mergeCell ref="AG3:AI3"/>
    <mergeCell ref="AJ3:AK3"/>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J62"/>
  <sheetViews>
    <sheetView tabSelected="1" zoomScaleNormal="100" workbookViewId="0">
      <selection activeCell="J17" sqref="J17"/>
    </sheetView>
  </sheetViews>
  <sheetFormatPr defaultRowHeight="14.25"/>
  <cols>
    <col min="1" max="1" width="4" customWidth="1"/>
    <col min="2" max="2" width="3.5" customWidth="1"/>
    <col min="3" max="3" width="10" customWidth="1"/>
    <col min="4" max="4" width="4.625" customWidth="1"/>
    <col min="5" max="5" width="5" customWidth="1"/>
    <col min="6" max="6" width="4.75" customWidth="1"/>
    <col min="7" max="7" width="6.5" customWidth="1"/>
    <col min="8" max="8" width="7.375" customWidth="1"/>
    <col min="9" max="9" width="6.625" customWidth="1"/>
    <col min="10" max="10" width="7" customWidth="1"/>
    <col min="11" max="11" width="7.125" customWidth="1"/>
    <col min="12" max="13" width="6.875" customWidth="1"/>
    <col min="14" max="14" width="6.5" customWidth="1"/>
    <col min="15" max="16" width="7.25" customWidth="1"/>
    <col min="17" max="17" width="7.375" customWidth="1"/>
    <col min="18" max="18" width="11.625" bestFit="1" customWidth="1"/>
    <col min="19" max="19" width="7.5" customWidth="1"/>
    <col min="20" max="20" width="6.75" customWidth="1"/>
    <col min="21" max="21" width="7.5" customWidth="1"/>
    <col min="22" max="22" width="6.625" customWidth="1"/>
    <col min="23" max="24" width="6.5" customWidth="1"/>
    <col min="25" max="26" width="6.875" customWidth="1"/>
    <col min="27" max="27" width="5.75" customWidth="1"/>
    <col min="28" max="28" width="5.875" customWidth="1"/>
    <col min="31" max="31" width="21.625" customWidth="1"/>
    <col min="32" max="32" width="16.375" customWidth="1"/>
    <col min="33" max="33" width="18.625" customWidth="1"/>
    <col min="34" max="34" width="13.75" customWidth="1"/>
    <col min="35" max="35" width="17.125" customWidth="1"/>
    <col min="36" max="36" width="19.125" customWidth="1"/>
  </cols>
  <sheetData>
    <row r="1" spans="1:36" ht="15">
      <c r="A1" s="1" t="s">
        <v>141</v>
      </c>
    </row>
    <row r="3" spans="1:36" ht="15">
      <c r="A3" s="1">
        <v>1</v>
      </c>
      <c r="B3" s="1" t="s">
        <v>9</v>
      </c>
      <c r="C3" s="1"/>
      <c r="D3" s="1"/>
      <c r="E3" s="1"/>
      <c r="F3" s="1"/>
      <c r="G3" s="65" t="s">
        <v>42</v>
      </c>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row>
    <row r="4" spans="1:36">
      <c r="A4" s="65"/>
      <c r="B4" s="66" t="s">
        <v>10</v>
      </c>
      <c r="C4" s="66"/>
      <c r="D4" s="66"/>
      <c r="E4" s="66"/>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row>
    <row r="5" spans="1:36" ht="14.25" customHeight="1">
      <c r="A5" s="148" t="s">
        <v>0</v>
      </c>
      <c r="B5" s="126" t="s">
        <v>8</v>
      </c>
      <c r="C5" s="126"/>
      <c r="D5" s="126"/>
      <c r="E5" s="126"/>
      <c r="F5" s="148" t="s">
        <v>11</v>
      </c>
      <c r="G5" s="126" t="s">
        <v>12</v>
      </c>
      <c r="H5" s="126"/>
      <c r="I5" s="126" t="s">
        <v>72</v>
      </c>
      <c r="J5" s="126"/>
      <c r="K5" s="126"/>
      <c r="L5" s="126"/>
      <c r="M5" s="126"/>
      <c r="N5" s="126"/>
      <c r="O5" s="126"/>
      <c r="P5" s="126"/>
      <c r="Q5" s="49"/>
      <c r="R5" s="131" t="s">
        <v>63</v>
      </c>
      <c r="S5" s="131" t="s">
        <v>64</v>
      </c>
      <c r="T5" s="131" t="s">
        <v>21</v>
      </c>
      <c r="U5" s="126" t="s">
        <v>79</v>
      </c>
      <c r="V5" s="126" t="s">
        <v>15</v>
      </c>
      <c r="W5" s="134" t="s">
        <v>81</v>
      </c>
      <c r="X5" s="135"/>
      <c r="Y5" s="135"/>
      <c r="Z5" s="135"/>
      <c r="AA5" s="135"/>
      <c r="AB5" s="136"/>
      <c r="AC5" s="126" t="s">
        <v>16</v>
      </c>
      <c r="AD5" s="131" t="s">
        <v>90</v>
      </c>
      <c r="AE5" s="131" t="s">
        <v>94</v>
      </c>
      <c r="AF5" s="131" t="s">
        <v>89</v>
      </c>
      <c r="AG5" s="126" t="s">
        <v>69</v>
      </c>
      <c r="AH5" s="126" t="s">
        <v>29</v>
      </c>
      <c r="AI5" s="126" t="s">
        <v>31</v>
      </c>
      <c r="AJ5" s="126" t="s">
        <v>30</v>
      </c>
    </row>
    <row r="6" spans="1:36" ht="14.25" customHeight="1">
      <c r="A6" s="148"/>
      <c r="B6" s="126"/>
      <c r="C6" s="126"/>
      <c r="D6" s="126"/>
      <c r="E6" s="126"/>
      <c r="F6" s="148"/>
      <c r="G6" s="126"/>
      <c r="H6" s="126"/>
      <c r="I6" s="126" t="s">
        <v>73</v>
      </c>
      <c r="J6" s="126" t="s">
        <v>83</v>
      </c>
      <c r="K6" s="126"/>
      <c r="L6" s="126" t="s">
        <v>88</v>
      </c>
      <c r="M6" s="126"/>
      <c r="N6" s="126"/>
      <c r="O6" s="126"/>
      <c r="P6" s="126"/>
      <c r="Q6" s="126"/>
      <c r="R6" s="132"/>
      <c r="S6" s="132"/>
      <c r="T6" s="132"/>
      <c r="U6" s="126"/>
      <c r="V6" s="126"/>
      <c r="W6" s="137"/>
      <c r="X6" s="138"/>
      <c r="Y6" s="138"/>
      <c r="Z6" s="138"/>
      <c r="AA6" s="138"/>
      <c r="AB6" s="139"/>
      <c r="AC6" s="126"/>
      <c r="AD6" s="132"/>
      <c r="AE6" s="132"/>
      <c r="AF6" s="132"/>
      <c r="AG6" s="126"/>
      <c r="AH6" s="126"/>
      <c r="AI6" s="126"/>
      <c r="AJ6" s="126"/>
    </row>
    <row r="7" spans="1:36" ht="15" customHeight="1">
      <c r="A7" s="148"/>
      <c r="B7" s="126" t="s">
        <v>5</v>
      </c>
      <c r="C7" s="126"/>
      <c r="D7" s="126" t="s">
        <v>27</v>
      </c>
      <c r="E7" s="126"/>
      <c r="F7" s="148"/>
      <c r="G7" s="126" t="s">
        <v>17</v>
      </c>
      <c r="H7" s="126"/>
      <c r="I7" s="126"/>
      <c r="J7" s="126"/>
      <c r="K7" s="126"/>
      <c r="L7" s="152" t="s">
        <v>84</v>
      </c>
      <c r="M7" s="153"/>
      <c r="N7" s="152" t="s">
        <v>85</v>
      </c>
      <c r="O7" s="153"/>
      <c r="P7" s="152" t="s">
        <v>80</v>
      </c>
      <c r="Q7" s="153"/>
      <c r="R7" s="132"/>
      <c r="S7" s="132"/>
      <c r="T7" s="132"/>
      <c r="U7" s="126"/>
      <c r="V7" s="126"/>
      <c r="W7" s="134" t="s">
        <v>84</v>
      </c>
      <c r="X7" s="136"/>
      <c r="Y7" s="134" t="s">
        <v>85</v>
      </c>
      <c r="Z7" s="136"/>
      <c r="AA7" s="126" t="s">
        <v>80</v>
      </c>
      <c r="AB7" s="126"/>
      <c r="AC7" s="126"/>
      <c r="AD7" s="132"/>
      <c r="AE7" s="132"/>
      <c r="AF7" s="132"/>
      <c r="AG7" s="126"/>
      <c r="AH7" s="126"/>
      <c r="AI7" s="126"/>
      <c r="AJ7" s="126"/>
    </row>
    <row r="8" spans="1:36" ht="14.25" customHeight="1">
      <c r="A8" s="148"/>
      <c r="B8" s="126" t="s">
        <v>32</v>
      </c>
      <c r="C8" s="126" t="s">
        <v>1</v>
      </c>
      <c r="D8" s="126" t="s">
        <v>32</v>
      </c>
      <c r="E8" s="126" t="s">
        <v>1</v>
      </c>
      <c r="F8" s="148"/>
      <c r="G8" s="148" t="s">
        <v>2</v>
      </c>
      <c r="H8" s="148" t="s">
        <v>3</v>
      </c>
      <c r="I8" s="126"/>
      <c r="J8" s="62">
        <f>100%-P8-N8-L8-Q8-O8-M8-K8</f>
        <v>0.52499999999999991</v>
      </c>
      <c r="K8" s="62">
        <v>0.05</v>
      </c>
      <c r="L8" s="62">
        <v>0.1</v>
      </c>
      <c r="M8" s="62">
        <v>0.05</v>
      </c>
      <c r="N8" s="62">
        <v>0.1</v>
      </c>
      <c r="O8" s="62">
        <v>0.01</v>
      </c>
      <c r="P8" s="62">
        <v>0.155</v>
      </c>
      <c r="Q8" s="62">
        <v>0.01</v>
      </c>
      <c r="R8" s="132"/>
      <c r="S8" s="132"/>
      <c r="T8" s="132"/>
      <c r="U8" s="126"/>
      <c r="V8" s="126"/>
      <c r="W8" s="137"/>
      <c r="X8" s="139"/>
      <c r="Y8" s="137"/>
      <c r="Z8" s="139"/>
      <c r="AA8" s="126" t="s">
        <v>82</v>
      </c>
      <c r="AB8" s="126"/>
      <c r="AC8" s="126"/>
      <c r="AD8" s="132"/>
      <c r="AE8" s="132"/>
      <c r="AF8" s="132"/>
      <c r="AG8" s="126"/>
      <c r="AH8" s="126"/>
      <c r="AI8" s="126"/>
      <c r="AJ8" s="126"/>
    </row>
    <row r="9" spans="1:36" ht="14.25" customHeight="1">
      <c r="A9" s="148"/>
      <c r="B9" s="126"/>
      <c r="C9" s="126"/>
      <c r="D9" s="126"/>
      <c r="E9" s="126"/>
      <c r="F9" s="148"/>
      <c r="G9" s="148"/>
      <c r="H9" s="148"/>
      <c r="I9" s="126"/>
      <c r="J9" s="49" t="s">
        <v>86</v>
      </c>
      <c r="K9" s="49" t="s">
        <v>87</v>
      </c>
      <c r="L9" s="49" t="s">
        <v>86</v>
      </c>
      <c r="M9" s="49" t="s">
        <v>87</v>
      </c>
      <c r="N9" s="49" t="s">
        <v>86</v>
      </c>
      <c r="O9" s="49" t="s">
        <v>87</v>
      </c>
      <c r="P9" s="49" t="s">
        <v>86</v>
      </c>
      <c r="Q9" s="49" t="s">
        <v>87</v>
      </c>
      <c r="R9" s="133"/>
      <c r="S9" s="133"/>
      <c r="T9" s="133"/>
      <c r="U9" s="126"/>
      <c r="V9" s="126"/>
      <c r="W9" s="63" t="s">
        <v>86</v>
      </c>
      <c r="X9" s="49" t="s">
        <v>87</v>
      </c>
      <c r="Y9" s="63" t="s">
        <v>86</v>
      </c>
      <c r="Z9" s="49" t="s">
        <v>87</v>
      </c>
      <c r="AA9" s="63" t="s">
        <v>86</v>
      </c>
      <c r="AB9" s="49" t="s">
        <v>87</v>
      </c>
      <c r="AC9" s="126"/>
      <c r="AD9" s="133"/>
      <c r="AE9" s="133"/>
      <c r="AF9" s="133"/>
      <c r="AG9" s="126"/>
      <c r="AH9" s="126"/>
      <c r="AI9" s="126"/>
      <c r="AJ9" s="126"/>
    </row>
    <row r="10" spans="1:36" ht="14.25" customHeight="1">
      <c r="A10" s="67">
        <v>1</v>
      </c>
      <c r="B10" s="68">
        <v>1</v>
      </c>
      <c r="C10" s="68" t="s">
        <v>35</v>
      </c>
      <c r="D10" s="69">
        <v>1</v>
      </c>
      <c r="E10" s="69" t="s">
        <v>4</v>
      </c>
      <c r="F10" s="67">
        <v>1</v>
      </c>
      <c r="G10" s="70">
        <f>'[1]Thang luong P1 - cd'!$I$26/1000000</f>
        <v>2.8660000000000001</v>
      </c>
      <c r="H10" s="71">
        <f>S10-G10</f>
        <v>2.1339999999999999</v>
      </c>
      <c r="I10" s="72">
        <f>(G10+H10)*$V$23/$U$23</f>
        <v>2.6923076923076925</v>
      </c>
      <c r="J10" s="72">
        <f>$J$8*I10</f>
        <v>1.4134615384615383</v>
      </c>
      <c r="K10" s="72">
        <f>$K$8*I10</f>
        <v>0.13461538461538464</v>
      </c>
      <c r="L10" s="72">
        <f>$L$8*I10</f>
        <v>0.26923076923076927</v>
      </c>
      <c r="M10" s="71">
        <f>$M$8*I10</f>
        <v>0.13461538461538464</v>
      </c>
      <c r="N10" s="72">
        <f>$N$8*I10</f>
        <v>0.26923076923076927</v>
      </c>
      <c r="O10" s="71">
        <f>$O$8*I10</f>
        <v>2.6923076923076925E-2</v>
      </c>
      <c r="P10" s="72">
        <f>$P$8*I10</f>
        <v>0.41730769230769232</v>
      </c>
      <c r="Q10" s="71">
        <f>$Q$8*I10</f>
        <v>2.6923076923076925E-2</v>
      </c>
      <c r="R10" s="67" t="s">
        <v>55</v>
      </c>
      <c r="S10" s="73">
        <v>5</v>
      </c>
      <c r="T10" s="74">
        <f>G10+H10+I10</f>
        <v>7.6923076923076925</v>
      </c>
      <c r="U10" s="74">
        <f t="shared" ref="U10:U19" si="0">G10+H10</f>
        <v>5</v>
      </c>
      <c r="V10" s="75">
        <f>U10+J10</f>
        <v>6.4134615384615383</v>
      </c>
      <c r="W10" s="74">
        <f>L10*3</f>
        <v>0.80769230769230782</v>
      </c>
      <c r="X10" s="74">
        <f>M10*3</f>
        <v>0.40384615384615391</v>
      </c>
      <c r="Y10" s="74">
        <f>N10*6</f>
        <v>1.6153846153846156</v>
      </c>
      <c r="Z10" s="74">
        <f>O10*6</f>
        <v>0.16153846153846155</v>
      </c>
      <c r="AA10" s="74">
        <f>P10*12</f>
        <v>5.0076923076923077</v>
      </c>
      <c r="AB10" s="74">
        <f>Q10*12</f>
        <v>0.32307692307692309</v>
      </c>
      <c r="AC10" s="43">
        <v>1</v>
      </c>
      <c r="AD10" s="141" t="s">
        <v>91</v>
      </c>
      <c r="AE10" s="141" t="s">
        <v>93</v>
      </c>
      <c r="AF10" s="141" t="s">
        <v>92</v>
      </c>
      <c r="AG10" s="141" t="s">
        <v>65</v>
      </c>
      <c r="AH10" s="149" t="s">
        <v>66</v>
      </c>
      <c r="AI10" s="141" t="s">
        <v>67</v>
      </c>
      <c r="AJ10" s="141" t="s">
        <v>68</v>
      </c>
    </row>
    <row r="11" spans="1:36">
      <c r="A11" s="67">
        <v>2</v>
      </c>
      <c r="B11" s="68">
        <v>2</v>
      </c>
      <c r="C11" s="68" t="s">
        <v>34</v>
      </c>
      <c r="D11" s="69">
        <v>2</v>
      </c>
      <c r="E11" s="69" t="s">
        <v>46</v>
      </c>
      <c r="F11" s="67">
        <v>1</v>
      </c>
      <c r="G11" s="70">
        <f>G10</f>
        <v>2.8660000000000001</v>
      </c>
      <c r="H11" s="71">
        <f>S11-G11</f>
        <v>5.1340000000000003</v>
      </c>
      <c r="I11" s="72">
        <f t="shared" ref="I11:I19" si="1">(G11+H11)*$V$23/$U$23</f>
        <v>4.3076923076923075</v>
      </c>
      <c r="J11" s="72">
        <f t="shared" ref="J11:J19" si="2">$J$8*I11</f>
        <v>2.2615384615384611</v>
      </c>
      <c r="K11" s="72">
        <f t="shared" ref="K11:K19" si="3">$K$8*I11</f>
        <v>0.2153846153846154</v>
      </c>
      <c r="L11" s="72">
        <f t="shared" ref="L11:L19" si="4">$L$8*I11</f>
        <v>0.43076923076923079</v>
      </c>
      <c r="M11" s="71">
        <f t="shared" ref="M11:M19" si="5">$M$8*I11</f>
        <v>0.2153846153846154</v>
      </c>
      <c r="N11" s="72">
        <f t="shared" ref="N11:N19" si="6">$N$8*I11</f>
        <v>0.43076923076923079</v>
      </c>
      <c r="O11" s="71">
        <f t="shared" ref="O11:O19" si="7">$O$8*I11</f>
        <v>4.3076923076923075E-2</v>
      </c>
      <c r="P11" s="72">
        <f t="shared" ref="P11:P19" si="8">$P$8*I11</f>
        <v>0.6676923076923077</v>
      </c>
      <c r="Q11" s="71">
        <f t="shared" ref="Q11:Q19" si="9">$Q$8*I11</f>
        <v>4.3076923076923075E-2</v>
      </c>
      <c r="R11" s="67" t="s">
        <v>56</v>
      </c>
      <c r="S11" s="73">
        <v>8</v>
      </c>
      <c r="T11" s="74">
        <f t="shared" ref="T11:T19" si="10">G11+H11+I11</f>
        <v>12.307692307692307</v>
      </c>
      <c r="U11" s="74">
        <f t="shared" si="0"/>
        <v>8</v>
      </c>
      <c r="V11" s="75">
        <f t="shared" ref="V11:V19" si="11">U11+J11</f>
        <v>10.261538461538461</v>
      </c>
      <c r="W11" s="74">
        <f t="shared" ref="W11:W19" si="12">L11*3</f>
        <v>1.2923076923076924</v>
      </c>
      <c r="X11" s="74">
        <f t="shared" ref="X11:X19" si="13">M11*3</f>
        <v>0.64615384615384619</v>
      </c>
      <c r="Y11" s="74">
        <f t="shared" ref="Y11:Y19" si="14">N11*6</f>
        <v>2.5846153846153848</v>
      </c>
      <c r="Z11" s="74">
        <f t="shared" ref="Z11:Z19" si="15">O11*6</f>
        <v>0.25846153846153846</v>
      </c>
      <c r="AA11" s="74">
        <f t="shared" ref="AA11:AA19" si="16">P11*12</f>
        <v>8.0123076923076919</v>
      </c>
      <c r="AB11" s="74">
        <f t="shared" ref="AB11:AB19" si="17">Q11*12</f>
        <v>0.51692307692307693</v>
      </c>
      <c r="AC11" s="43">
        <f>V11/V10</f>
        <v>1.5999999999999999</v>
      </c>
      <c r="AD11" s="142"/>
      <c r="AE11" s="142"/>
      <c r="AF11" s="142"/>
      <c r="AG11" s="142"/>
      <c r="AH11" s="150"/>
      <c r="AI11" s="142"/>
      <c r="AJ11" s="142"/>
    </row>
    <row r="12" spans="1:36" s="61" customFormat="1">
      <c r="A12" s="76">
        <v>3</v>
      </c>
      <c r="B12" s="77">
        <v>3</v>
      </c>
      <c r="C12" s="77" t="s">
        <v>36</v>
      </c>
      <c r="D12" s="78">
        <v>3</v>
      </c>
      <c r="E12" s="78" t="s">
        <v>47</v>
      </c>
      <c r="F12" s="67">
        <v>1</v>
      </c>
      <c r="G12" s="79">
        <f t="shared" ref="G12:G19" si="18">G11</f>
        <v>2.8660000000000001</v>
      </c>
      <c r="H12" s="79">
        <f>H11+(H11-H10)</f>
        <v>8.1340000000000003</v>
      </c>
      <c r="I12" s="80">
        <f t="shared" si="1"/>
        <v>5.9230769230769234</v>
      </c>
      <c r="J12" s="80">
        <f t="shared" si="2"/>
        <v>3.1096153846153842</v>
      </c>
      <c r="K12" s="80">
        <f t="shared" si="3"/>
        <v>0.29615384615384616</v>
      </c>
      <c r="L12" s="80">
        <f t="shared" si="4"/>
        <v>0.59230769230769231</v>
      </c>
      <c r="M12" s="81">
        <f t="shared" si="5"/>
        <v>0.29615384615384616</v>
      </c>
      <c r="N12" s="80">
        <f t="shared" si="6"/>
        <v>0.59230769230769231</v>
      </c>
      <c r="O12" s="81">
        <f t="shared" si="7"/>
        <v>5.9230769230769233E-2</v>
      </c>
      <c r="P12" s="80">
        <f t="shared" si="8"/>
        <v>0.91807692307692312</v>
      </c>
      <c r="Q12" s="81">
        <f t="shared" si="9"/>
        <v>5.9230769230769233E-2</v>
      </c>
      <c r="R12" s="76" t="s">
        <v>57</v>
      </c>
      <c r="S12" s="78"/>
      <c r="T12" s="82">
        <f t="shared" si="10"/>
        <v>16.923076923076923</v>
      </c>
      <c r="U12" s="82">
        <f t="shared" si="0"/>
        <v>11</v>
      </c>
      <c r="V12" s="82">
        <f t="shared" si="11"/>
        <v>14.109615384615385</v>
      </c>
      <c r="W12" s="82">
        <f t="shared" si="12"/>
        <v>1.7769230769230768</v>
      </c>
      <c r="X12" s="82">
        <f t="shared" si="13"/>
        <v>0.88846153846153841</v>
      </c>
      <c r="Y12" s="82">
        <f t="shared" si="14"/>
        <v>3.5538461538461537</v>
      </c>
      <c r="Z12" s="82">
        <f t="shared" si="15"/>
        <v>0.35538461538461541</v>
      </c>
      <c r="AA12" s="82">
        <f t="shared" si="16"/>
        <v>11.016923076923078</v>
      </c>
      <c r="AB12" s="82">
        <f t="shared" si="17"/>
        <v>0.71076923076923082</v>
      </c>
      <c r="AC12" s="60">
        <f t="shared" ref="AC12:AC19" si="19">V12/V11</f>
        <v>1.3750000000000002</v>
      </c>
      <c r="AD12" s="142"/>
      <c r="AE12" s="142"/>
      <c r="AF12" s="142"/>
      <c r="AG12" s="142"/>
      <c r="AH12" s="150"/>
      <c r="AI12" s="142"/>
      <c r="AJ12" s="142"/>
    </row>
    <row r="13" spans="1:36">
      <c r="A13" s="67">
        <v>4</v>
      </c>
      <c r="B13" s="68">
        <v>4</v>
      </c>
      <c r="C13" s="68" t="s">
        <v>37</v>
      </c>
      <c r="D13" s="69">
        <v>4</v>
      </c>
      <c r="E13" s="69" t="s">
        <v>48</v>
      </c>
      <c r="F13" s="67">
        <v>1</v>
      </c>
      <c r="G13" s="70">
        <f t="shared" si="18"/>
        <v>2.8660000000000001</v>
      </c>
      <c r="H13" s="70">
        <f t="shared" ref="H13:H19" si="20">H12+(H12-H11)</f>
        <v>11.134</v>
      </c>
      <c r="I13" s="72">
        <f t="shared" si="1"/>
        <v>7.5384615384615383</v>
      </c>
      <c r="J13" s="72">
        <f t="shared" si="2"/>
        <v>3.957692307692307</v>
      </c>
      <c r="K13" s="72">
        <f t="shared" si="3"/>
        <v>0.37692307692307692</v>
      </c>
      <c r="L13" s="72">
        <f t="shared" si="4"/>
        <v>0.75384615384615383</v>
      </c>
      <c r="M13" s="71">
        <f t="shared" si="5"/>
        <v>0.37692307692307692</v>
      </c>
      <c r="N13" s="72">
        <f t="shared" si="6"/>
        <v>0.75384615384615383</v>
      </c>
      <c r="O13" s="71">
        <f t="shared" si="7"/>
        <v>7.5384615384615383E-2</v>
      </c>
      <c r="P13" s="72">
        <f t="shared" si="8"/>
        <v>1.1684615384615384</v>
      </c>
      <c r="Q13" s="71">
        <f t="shared" si="9"/>
        <v>7.5384615384615383E-2</v>
      </c>
      <c r="R13" s="67" t="s">
        <v>58</v>
      </c>
      <c r="S13" s="69"/>
      <c r="T13" s="74">
        <f t="shared" si="10"/>
        <v>21.53846153846154</v>
      </c>
      <c r="U13" s="74">
        <f t="shared" si="0"/>
        <v>14</v>
      </c>
      <c r="V13" s="75">
        <f t="shared" si="11"/>
        <v>17.957692307692305</v>
      </c>
      <c r="W13" s="74">
        <f t="shared" si="12"/>
        <v>2.2615384615384615</v>
      </c>
      <c r="X13" s="74">
        <f t="shared" si="13"/>
        <v>1.1307692307692307</v>
      </c>
      <c r="Y13" s="74">
        <f t="shared" si="14"/>
        <v>4.523076923076923</v>
      </c>
      <c r="Z13" s="74">
        <f t="shared" si="15"/>
        <v>0.4523076923076923</v>
      </c>
      <c r="AA13" s="74">
        <f t="shared" si="16"/>
        <v>14.021538461538462</v>
      </c>
      <c r="AB13" s="74">
        <f t="shared" si="17"/>
        <v>0.9046153846153846</v>
      </c>
      <c r="AC13" s="43">
        <f t="shared" si="19"/>
        <v>1.2727272727272725</v>
      </c>
      <c r="AD13" s="142"/>
      <c r="AE13" s="142"/>
      <c r="AF13" s="142"/>
      <c r="AG13" s="142"/>
      <c r="AH13" s="150"/>
      <c r="AI13" s="142"/>
      <c r="AJ13" s="142"/>
    </row>
    <row r="14" spans="1:36">
      <c r="A14" s="67">
        <v>5</v>
      </c>
      <c r="B14" s="68">
        <v>5</v>
      </c>
      <c r="C14" s="68" t="s">
        <v>38</v>
      </c>
      <c r="D14" s="69">
        <v>5</v>
      </c>
      <c r="E14" s="69" t="s">
        <v>49</v>
      </c>
      <c r="F14" s="67">
        <v>1</v>
      </c>
      <c r="G14" s="70">
        <f t="shared" si="18"/>
        <v>2.8660000000000001</v>
      </c>
      <c r="H14" s="70">
        <f t="shared" si="20"/>
        <v>14.134</v>
      </c>
      <c r="I14" s="72">
        <f t="shared" si="1"/>
        <v>9.1538461538461533</v>
      </c>
      <c r="J14" s="72">
        <f t="shared" si="2"/>
        <v>4.8057692307692292</v>
      </c>
      <c r="K14" s="72">
        <f t="shared" si="3"/>
        <v>0.45769230769230768</v>
      </c>
      <c r="L14" s="72">
        <f t="shared" si="4"/>
        <v>0.91538461538461535</v>
      </c>
      <c r="M14" s="71">
        <f t="shared" si="5"/>
        <v>0.45769230769230768</v>
      </c>
      <c r="N14" s="72">
        <f t="shared" si="6"/>
        <v>0.91538461538461535</v>
      </c>
      <c r="O14" s="71">
        <f t="shared" si="7"/>
        <v>9.1538461538461541E-2</v>
      </c>
      <c r="P14" s="72">
        <f t="shared" si="8"/>
        <v>1.4188461538461536</v>
      </c>
      <c r="Q14" s="71">
        <f t="shared" si="9"/>
        <v>9.1538461538461541E-2</v>
      </c>
      <c r="R14" s="67" t="s">
        <v>59</v>
      </c>
      <c r="S14" s="69"/>
      <c r="T14" s="74">
        <f t="shared" si="10"/>
        <v>26.153846153846153</v>
      </c>
      <c r="U14" s="74">
        <f t="shared" si="0"/>
        <v>17</v>
      </c>
      <c r="V14" s="75">
        <f t="shared" si="11"/>
        <v>21.805769230769229</v>
      </c>
      <c r="W14" s="74">
        <f t="shared" si="12"/>
        <v>2.7461538461538462</v>
      </c>
      <c r="X14" s="74">
        <f t="shared" si="13"/>
        <v>1.3730769230769231</v>
      </c>
      <c r="Y14" s="74">
        <f t="shared" si="14"/>
        <v>5.4923076923076923</v>
      </c>
      <c r="Z14" s="74">
        <f t="shared" si="15"/>
        <v>0.54923076923076919</v>
      </c>
      <c r="AA14" s="74">
        <f t="shared" si="16"/>
        <v>17.026153846153843</v>
      </c>
      <c r="AB14" s="74">
        <f t="shared" si="17"/>
        <v>1.0984615384615384</v>
      </c>
      <c r="AC14" s="43">
        <f t="shared" si="19"/>
        <v>1.2142857142857144</v>
      </c>
      <c r="AD14" s="142"/>
      <c r="AE14" s="142"/>
      <c r="AF14" s="142"/>
      <c r="AG14" s="142"/>
      <c r="AH14" s="150"/>
      <c r="AI14" s="142"/>
      <c r="AJ14" s="142"/>
    </row>
    <row r="15" spans="1:36">
      <c r="A15" s="67">
        <v>6</v>
      </c>
      <c r="B15" s="68">
        <v>6</v>
      </c>
      <c r="C15" s="68" t="s">
        <v>39</v>
      </c>
      <c r="D15" s="69">
        <v>6</v>
      </c>
      <c r="E15" s="83" t="s">
        <v>50</v>
      </c>
      <c r="F15" s="67">
        <v>1</v>
      </c>
      <c r="G15" s="70">
        <f t="shared" si="18"/>
        <v>2.8660000000000001</v>
      </c>
      <c r="H15" s="70">
        <f t="shared" si="20"/>
        <v>17.134</v>
      </c>
      <c r="I15" s="72">
        <f t="shared" si="1"/>
        <v>10.76923076923077</v>
      </c>
      <c r="J15" s="72">
        <f t="shared" si="2"/>
        <v>5.6538461538461533</v>
      </c>
      <c r="K15" s="72">
        <f t="shared" si="3"/>
        <v>0.53846153846153855</v>
      </c>
      <c r="L15" s="72">
        <f t="shared" si="4"/>
        <v>1.0769230769230771</v>
      </c>
      <c r="M15" s="71">
        <f t="shared" si="5"/>
        <v>0.53846153846153855</v>
      </c>
      <c r="N15" s="72">
        <f t="shared" si="6"/>
        <v>1.0769230769230771</v>
      </c>
      <c r="O15" s="71">
        <f t="shared" si="7"/>
        <v>0.1076923076923077</v>
      </c>
      <c r="P15" s="72">
        <f t="shared" si="8"/>
        <v>1.6692307692307693</v>
      </c>
      <c r="Q15" s="71">
        <f t="shared" si="9"/>
        <v>0.1076923076923077</v>
      </c>
      <c r="R15" s="67" t="s">
        <v>60</v>
      </c>
      <c r="S15" s="69"/>
      <c r="T15" s="74">
        <f t="shared" si="10"/>
        <v>30.76923076923077</v>
      </c>
      <c r="U15" s="74">
        <f t="shared" si="0"/>
        <v>20</v>
      </c>
      <c r="V15" s="75">
        <f t="shared" si="11"/>
        <v>25.653846153846153</v>
      </c>
      <c r="W15" s="74">
        <f t="shared" si="12"/>
        <v>3.2307692307692313</v>
      </c>
      <c r="X15" s="74">
        <f t="shared" si="13"/>
        <v>1.6153846153846156</v>
      </c>
      <c r="Y15" s="74">
        <f t="shared" si="14"/>
        <v>6.4615384615384626</v>
      </c>
      <c r="Z15" s="74">
        <f t="shared" si="15"/>
        <v>0.64615384615384619</v>
      </c>
      <c r="AA15" s="74">
        <f t="shared" si="16"/>
        <v>20.030769230769231</v>
      </c>
      <c r="AB15" s="74">
        <f t="shared" si="17"/>
        <v>1.2923076923076924</v>
      </c>
      <c r="AC15" s="43">
        <f t="shared" si="19"/>
        <v>1.1764705882352942</v>
      </c>
      <c r="AD15" s="142"/>
      <c r="AE15" s="142"/>
      <c r="AF15" s="142"/>
      <c r="AG15" s="142"/>
      <c r="AH15" s="150"/>
      <c r="AI15" s="142"/>
      <c r="AJ15" s="142"/>
    </row>
    <row r="16" spans="1:36">
      <c r="A16" s="67">
        <v>7</v>
      </c>
      <c r="B16" s="68">
        <v>7</v>
      </c>
      <c r="C16" s="68" t="s">
        <v>40</v>
      </c>
      <c r="D16" s="69">
        <v>7</v>
      </c>
      <c r="E16" s="83" t="s">
        <v>51</v>
      </c>
      <c r="F16" s="67">
        <v>1</v>
      </c>
      <c r="G16" s="70">
        <f t="shared" si="18"/>
        <v>2.8660000000000001</v>
      </c>
      <c r="H16" s="70">
        <f t="shared" si="20"/>
        <v>20.134</v>
      </c>
      <c r="I16" s="72">
        <f t="shared" si="1"/>
        <v>12.384615384615385</v>
      </c>
      <c r="J16" s="72">
        <f t="shared" si="2"/>
        <v>6.5019230769230765</v>
      </c>
      <c r="K16" s="72">
        <f t="shared" si="3"/>
        <v>0.61923076923076925</v>
      </c>
      <c r="L16" s="72">
        <f t="shared" si="4"/>
        <v>1.2384615384615385</v>
      </c>
      <c r="M16" s="71">
        <f t="shared" si="5"/>
        <v>0.61923076923076925</v>
      </c>
      <c r="N16" s="72">
        <f t="shared" si="6"/>
        <v>1.2384615384615385</v>
      </c>
      <c r="O16" s="71">
        <f t="shared" si="7"/>
        <v>0.12384615384615386</v>
      </c>
      <c r="P16" s="72">
        <f t="shared" si="8"/>
        <v>1.9196153846153847</v>
      </c>
      <c r="Q16" s="71">
        <f t="shared" si="9"/>
        <v>0.12384615384615386</v>
      </c>
      <c r="R16" s="67" t="s">
        <v>61</v>
      </c>
      <c r="S16" s="69"/>
      <c r="T16" s="74">
        <f t="shared" si="10"/>
        <v>35.384615384615387</v>
      </c>
      <c r="U16" s="74">
        <f t="shared" si="0"/>
        <v>23</v>
      </c>
      <c r="V16" s="75">
        <f t="shared" si="11"/>
        <v>29.501923076923077</v>
      </c>
      <c r="W16" s="74">
        <f t="shared" si="12"/>
        <v>3.7153846153846155</v>
      </c>
      <c r="X16" s="74">
        <f t="shared" si="13"/>
        <v>1.8576923076923078</v>
      </c>
      <c r="Y16" s="74">
        <f t="shared" si="14"/>
        <v>7.430769230769231</v>
      </c>
      <c r="Z16" s="74">
        <f t="shared" si="15"/>
        <v>0.74307692307692319</v>
      </c>
      <c r="AA16" s="74">
        <f t="shared" si="16"/>
        <v>23.035384615384615</v>
      </c>
      <c r="AB16" s="74">
        <f t="shared" si="17"/>
        <v>1.4861538461538464</v>
      </c>
      <c r="AC16" s="43">
        <f t="shared" si="19"/>
        <v>1.1500000000000001</v>
      </c>
      <c r="AD16" s="142"/>
      <c r="AE16" s="142"/>
      <c r="AF16" s="142"/>
      <c r="AG16" s="142"/>
      <c r="AH16" s="150"/>
      <c r="AI16" s="142"/>
      <c r="AJ16" s="142"/>
    </row>
    <row r="17" spans="1:36" ht="15" customHeight="1">
      <c r="A17" s="67">
        <v>8</v>
      </c>
      <c r="B17" s="154">
        <v>8</v>
      </c>
      <c r="C17" s="154" t="s">
        <v>41</v>
      </c>
      <c r="D17" s="69">
        <v>8</v>
      </c>
      <c r="E17" s="83" t="s">
        <v>52</v>
      </c>
      <c r="F17" s="67">
        <v>1</v>
      </c>
      <c r="G17" s="70">
        <f t="shared" si="18"/>
        <v>2.8660000000000001</v>
      </c>
      <c r="H17" s="70">
        <f t="shared" si="20"/>
        <v>23.134</v>
      </c>
      <c r="I17" s="72">
        <f t="shared" si="1"/>
        <v>14</v>
      </c>
      <c r="J17" s="72">
        <f t="shared" si="2"/>
        <v>7.3499999999999988</v>
      </c>
      <c r="K17" s="72">
        <f t="shared" si="3"/>
        <v>0.70000000000000007</v>
      </c>
      <c r="L17" s="72">
        <f t="shared" si="4"/>
        <v>1.4000000000000001</v>
      </c>
      <c r="M17" s="71">
        <f t="shared" si="5"/>
        <v>0.70000000000000007</v>
      </c>
      <c r="N17" s="72">
        <f t="shared" si="6"/>
        <v>1.4000000000000001</v>
      </c>
      <c r="O17" s="71">
        <f t="shared" si="7"/>
        <v>0.14000000000000001</v>
      </c>
      <c r="P17" s="72">
        <f t="shared" si="8"/>
        <v>2.17</v>
      </c>
      <c r="Q17" s="71">
        <f t="shared" si="9"/>
        <v>0.14000000000000001</v>
      </c>
      <c r="R17" s="67" t="s">
        <v>62</v>
      </c>
      <c r="S17" s="69"/>
      <c r="T17" s="74">
        <f t="shared" si="10"/>
        <v>40</v>
      </c>
      <c r="U17" s="74">
        <f t="shared" si="0"/>
        <v>26</v>
      </c>
      <c r="V17" s="75">
        <f t="shared" si="11"/>
        <v>33.35</v>
      </c>
      <c r="W17" s="74">
        <f t="shared" si="12"/>
        <v>4.2</v>
      </c>
      <c r="X17" s="74">
        <f t="shared" si="13"/>
        <v>2.1</v>
      </c>
      <c r="Y17" s="74">
        <f t="shared" si="14"/>
        <v>8.4</v>
      </c>
      <c r="Z17" s="74">
        <f t="shared" si="15"/>
        <v>0.84000000000000008</v>
      </c>
      <c r="AA17" s="74">
        <f t="shared" si="16"/>
        <v>26.04</v>
      </c>
      <c r="AB17" s="74">
        <f t="shared" si="17"/>
        <v>1.6800000000000002</v>
      </c>
      <c r="AC17" s="43">
        <f t="shared" si="19"/>
        <v>1.1304347826086958</v>
      </c>
      <c r="AD17" s="142"/>
      <c r="AE17" s="142"/>
      <c r="AF17" s="142"/>
      <c r="AG17" s="142"/>
      <c r="AH17" s="150"/>
      <c r="AI17" s="142"/>
      <c r="AJ17" s="142"/>
    </row>
    <row r="18" spans="1:36" ht="15" customHeight="1">
      <c r="A18" s="67">
        <v>9</v>
      </c>
      <c r="B18" s="155"/>
      <c r="C18" s="155"/>
      <c r="D18" s="69">
        <v>9</v>
      </c>
      <c r="E18" s="83" t="s">
        <v>53</v>
      </c>
      <c r="F18" s="67">
        <v>1</v>
      </c>
      <c r="G18" s="70">
        <f t="shared" si="18"/>
        <v>2.8660000000000001</v>
      </c>
      <c r="H18" s="70">
        <f t="shared" si="20"/>
        <v>26.134</v>
      </c>
      <c r="I18" s="72">
        <f t="shared" si="1"/>
        <v>15.615384615384615</v>
      </c>
      <c r="J18" s="72">
        <f t="shared" si="2"/>
        <v>8.1980769230769219</v>
      </c>
      <c r="K18" s="72">
        <f t="shared" si="3"/>
        <v>0.78076923076923077</v>
      </c>
      <c r="L18" s="72">
        <f t="shared" si="4"/>
        <v>1.5615384615384615</v>
      </c>
      <c r="M18" s="71">
        <f t="shared" si="5"/>
        <v>0.78076923076923077</v>
      </c>
      <c r="N18" s="72">
        <f t="shared" si="6"/>
        <v>1.5615384615384615</v>
      </c>
      <c r="O18" s="71">
        <f t="shared" si="7"/>
        <v>0.15615384615384614</v>
      </c>
      <c r="P18" s="72">
        <f t="shared" si="8"/>
        <v>2.4203846153846151</v>
      </c>
      <c r="Q18" s="71">
        <f t="shared" si="9"/>
        <v>0.15615384615384614</v>
      </c>
      <c r="R18" s="67"/>
      <c r="S18" s="69"/>
      <c r="T18" s="74">
        <f t="shared" si="10"/>
        <v>44.615384615384613</v>
      </c>
      <c r="U18" s="74">
        <f t="shared" si="0"/>
        <v>29</v>
      </c>
      <c r="V18" s="75">
        <f t="shared" si="11"/>
        <v>37.198076923076925</v>
      </c>
      <c r="W18" s="74">
        <f t="shared" si="12"/>
        <v>4.6846153846153848</v>
      </c>
      <c r="X18" s="74">
        <f t="shared" si="13"/>
        <v>2.3423076923076924</v>
      </c>
      <c r="Y18" s="74">
        <f t="shared" si="14"/>
        <v>9.3692307692307697</v>
      </c>
      <c r="Z18" s="74">
        <f t="shared" si="15"/>
        <v>0.93692307692307686</v>
      </c>
      <c r="AA18" s="74">
        <f t="shared" si="16"/>
        <v>29.044615384615383</v>
      </c>
      <c r="AB18" s="74">
        <f t="shared" si="17"/>
        <v>1.8738461538461537</v>
      </c>
      <c r="AC18" s="43">
        <f t="shared" si="19"/>
        <v>1.1153846153846154</v>
      </c>
      <c r="AD18" s="142"/>
      <c r="AE18" s="142"/>
      <c r="AF18" s="142"/>
      <c r="AG18" s="142"/>
      <c r="AH18" s="150"/>
      <c r="AI18" s="142"/>
      <c r="AJ18" s="142"/>
    </row>
    <row r="19" spans="1:36" ht="15" customHeight="1">
      <c r="A19" s="67">
        <v>10</v>
      </c>
      <c r="B19" s="156"/>
      <c r="C19" s="156"/>
      <c r="D19" s="69">
        <v>10</v>
      </c>
      <c r="E19" s="83" t="s">
        <v>54</v>
      </c>
      <c r="F19" s="67">
        <v>1</v>
      </c>
      <c r="G19" s="70">
        <f t="shared" si="18"/>
        <v>2.8660000000000001</v>
      </c>
      <c r="H19" s="70">
        <f t="shared" si="20"/>
        <v>29.134</v>
      </c>
      <c r="I19" s="72">
        <f t="shared" si="1"/>
        <v>17.23076923076923</v>
      </c>
      <c r="J19" s="72">
        <f t="shared" si="2"/>
        <v>9.0461538461538442</v>
      </c>
      <c r="K19" s="72">
        <f t="shared" si="3"/>
        <v>0.86153846153846159</v>
      </c>
      <c r="L19" s="72">
        <f t="shared" si="4"/>
        <v>1.7230769230769232</v>
      </c>
      <c r="M19" s="71">
        <f t="shared" si="5"/>
        <v>0.86153846153846159</v>
      </c>
      <c r="N19" s="72">
        <f t="shared" si="6"/>
        <v>1.7230769230769232</v>
      </c>
      <c r="O19" s="71">
        <f t="shared" si="7"/>
        <v>0.1723076923076923</v>
      </c>
      <c r="P19" s="72">
        <f t="shared" si="8"/>
        <v>2.6707692307692308</v>
      </c>
      <c r="Q19" s="71">
        <f t="shared" si="9"/>
        <v>0.1723076923076923</v>
      </c>
      <c r="R19" s="67"/>
      <c r="S19" s="69"/>
      <c r="T19" s="74">
        <f t="shared" si="10"/>
        <v>49.230769230769226</v>
      </c>
      <c r="U19" s="74">
        <f t="shared" si="0"/>
        <v>32</v>
      </c>
      <c r="V19" s="75">
        <f t="shared" si="11"/>
        <v>41.046153846153842</v>
      </c>
      <c r="W19" s="74">
        <f t="shared" si="12"/>
        <v>5.1692307692307695</v>
      </c>
      <c r="X19" s="74">
        <f t="shared" si="13"/>
        <v>2.5846153846153848</v>
      </c>
      <c r="Y19" s="74">
        <f t="shared" si="14"/>
        <v>10.338461538461539</v>
      </c>
      <c r="Z19" s="74">
        <f t="shared" si="15"/>
        <v>1.0338461538461539</v>
      </c>
      <c r="AA19" s="74">
        <f t="shared" si="16"/>
        <v>32.049230769230768</v>
      </c>
      <c r="AB19" s="74">
        <f t="shared" si="17"/>
        <v>2.0676923076923077</v>
      </c>
      <c r="AC19" s="43">
        <f t="shared" si="19"/>
        <v>1.1034482758620687</v>
      </c>
      <c r="AD19" s="143"/>
      <c r="AE19" s="143"/>
      <c r="AF19" s="143"/>
      <c r="AG19" s="143"/>
      <c r="AH19" s="151"/>
      <c r="AI19" s="143"/>
      <c r="AJ19" s="143"/>
    </row>
    <row r="20" spans="1:36">
      <c r="A20" s="119">
        <v>1</v>
      </c>
      <c r="B20" s="120">
        <v>2</v>
      </c>
      <c r="C20" s="119">
        <v>3</v>
      </c>
      <c r="D20" s="120">
        <v>4</v>
      </c>
      <c r="E20" s="119">
        <v>5</v>
      </c>
      <c r="F20" s="120">
        <v>6</v>
      </c>
      <c r="G20" s="119">
        <v>7</v>
      </c>
      <c r="H20" s="120">
        <v>8</v>
      </c>
      <c r="I20" s="119">
        <v>9</v>
      </c>
      <c r="J20" s="120">
        <v>10</v>
      </c>
      <c r="K20" s="119">
        <v>11</v>
      </c>
      <c r="L20" s="120">
        <v>12</v>
      </c>
      <c r="M20" s="119">
        <v>13</v>
      </c>
      <c r="N20" s="120">
        <v>14</v>
      </c>
      <c r="O20" s="119">
        <v>15</v>
      </c>
      <c r="P20" s="120">
        <v>16</v>
      </c>
      <c r="Q20" s="119">
        <v>17</v>
      </c>
      <c r="R20" s="120">
        <v>18</v>
      </c>
      <c r="S20" s="119">
        <v>19</v>
      </c>
      <c r="T20" s="120">
        <v>20</v>
      </c>
      <c r="U20" s="119">
        <v>21</v>
      </c>
      <c r="V20" s="120">
        <v>22</v>
      </c>
      <c r="W20" s="119">
        <v>23</v>
      </c>
      <c r="X20" s="120">
        <v>24</v>
      </c>
      <c r="Y20" s="119">
        <v>25</v>
      </c>
      <c r="Z20" s="120">
        <v>26</v>
      </c>
      <c r="AA20" s="119">
        <v>27</v>
      </c>
      <c r="AB20" s="120">
        <v>28</v>
      </c>
      <c r="AC20" s="119">
        <v>29</v>
      </c>
      <c r="AD20" s="120">
        <v>30</v>
      </c>
      <c r="AE20" s="119">
        <v>31</v>
      </c>
      <c r="AF20" s="120">
        <v>32</v>
      </c>
      <c r="AG20" s="119">
        <v>33</v>
      </c>
      <c r="AH20" s="120">
        <v>34</v>
      </c>
      <c r="AI20" s="119">
        <v>35</v>
      </c>
      <c r="AJ20" s="120">
        <v>36</v>
      </c>
    </row>
    <row r="21" spans="1:36" ht="15">
      <c r="C21" s="40" t="s">
        <v>43</v>
      </c>
      <c r="H21">
        <v>15</v>
      </c>
      <c r="R21" t="s">
        <v>6</v>
      </c>
      <c r="T21" s="3"/>
      <c r="U21" s="44" t="s">
        <v>17</v>
      </c>
      <c r="V21" s="44" t="s">
        <v>74</v>
      </c>
      <c r="W21" s="59"/>
      <c r="X21" s="59"/>
      <c r="Y21" s="59"/>
      <c r="Z21" s="59"/>
      <c r="AA21" s="59"/>
      <c r="AB21" s="64">
        <f>AB10+Z10+X10</f>
        <v>0.88846153846153864</v>
      </c>
    </row>
    <row r="22" spans="1:36" ht="15">
      <c r="C22" s="40" t="s">
        <v>44</v>
      </c>
      <c r="H22">
        <v>2</v>
      </c>
      <c r="R22" t="s">
        <v>6</v>
      </c>
      <c r="T22" s="3" t="s">
        <v>75</v>
      </c>
      <c r="U22" s="44">
        <v>50</v>
      </c>
      <c r="V22" s="44">
        <f>100-U22</f>
        <v>50</v>
      </c>
      <c r="W22" s="59"/>
      <c r="X22" s="59"/>
      <c r="Y22" s="59"/>
      <c r="Z22" s="59"/>
      <c r="AA22" s="59"/>
      <c r="AB22" s="59"/>
      <c r="AG22" t="s">
        <v>78</v>
      </c>
      <c r="AH22">
        <v>40</v>
      </c>
    </row>
    <row r="23" spans="1:36" ht="15">
      <c r="C23" s="40" t="s">
        <v>45</v>
      </c>
      <c r="H23">
        <f>H21/H22</f>
        <v>7.5</v>
      </c>
      <c r="T23" s="3" t="s">
        <v>76</v>
      </c>
      <c r="U23" s="44">
        <v>65</v>
      </c>
      <c r="V23" s="44">
        <f>100-U23</f>
        <v>35</v>
      </c>
      <c r="W23" s="59"/>
      <c r="X23" s="59"/>
      <c r="Y23" s="59"/>
      <c r="Z23" s="59"/>
      <c r="AA23" s="59"/>
      <c r="AB23" s="59"/>
      <c r="AG23">
        <v>5</v>
      </c>
      <c r="AH23">
        <v>60</v>
      </c>
    </row>
    <row r="24" spans="1:36">
      <c r="T24" s="3" t="s">
        <v>77</v>
      </c>
      <c r="U24" s="44">
        <v>80</v>
      </c>
      <c r="V24" s="44">
        <f>100-U24</f>
        <v>20</v>
      </c>
      <c r="W24" s="59"/>
      <c r="X24" s="59"/>
      <c r="Y24" s="59"/>
      <c r="Z24" s="59"/>
      <c r="AA24" s="59"/>
      <c r="AB24" s="59"/>
    </row>
    <row r="26" spans="1:36">
      <c r="B26" s="4" t="s">
        <v>18</v>
      </c>
      <c r="C26" s="4"/>
      <c r="D26" s="4"/>
      <c r="E26" s="4"/>
      <c r="F26" s="5"/>
      <c r="G26" s="5"/>
      <c r="H26" s="5"/>
      <c r="I26" s="5"/>
      <c r="J26" s="5"/>
      <c r="K26" s="5"/>
      <c r="L26" s="5"/>
      <c r="M26" s="5"/>
      <c r="N26" s="5"/>
      <c r="O26" s="5"/>
      <c r="P26" s="5"/>
      <c r="Q26" s="5"/>
      <c r="R26" s="5"/>
      <c r="S26" s="5"/>
      <c r="T26" s="5"/>
      <c r="U26" s="5"/>
      <c r="V26" s="5"/>
      <c r="W26" s="5"/>
      <c r="X26" s="5"/>
      <c r="Y26" s="5"/>
      <c r="Z26" s="5"/>
      <c r="AA26" s="5"/>
      <c r="AB26" s="5"/>
      <c r="AC26" s="5"/>
      <c r="AD26" s="5"/>
      <c r="AE26" s="5"/>
      <c r="AF26" s="5"/>
    </row>
    <row r="27" spans="1:36" ht="14.25" customHeight="1">
      <c r="A27" s="144" t="s">
        <v>0</v>
      </c>
      <c r="B27" s="126" t="s">
        <v>8</v>
      </c>
      <c r="C27" s="126"/>
      <c r="D27" s="126"/>
      <c r="E27" s="126"/>
      <c r="F27" s="144" t="s">
        <v>11</v>
      </c>
      <c r="G27" s="126" t="s">
        <v>12</v>
      </c>
      <c r="H27" s="126"/>
      <c r="I27" s="49"/>
      <c r="J27" s="49"/>
      <c r="K27" s="49"/>
      <c r="L27" s="49"/>
      <c r="M27" s="49"/>
      <c r="N27" s="49"/>
      <c r="O27" s="49"/>
      <c r="P27" s="49"/>
      <c r="Q27" s="49"/>
      <c r="R27" s="148" t="s">
        <v>13</v>
      </c>
      <c r="S27" s="144" t="s">
        <v>7</v>
      </c>
      <c r="T27" s="45"/>
      <c r="U27" s="126" t="s">
        <v>14</v>
      </c>
      <c r="V27" s="131" t="s">
        <v>15</v>
      </c>
      <c r="W27" s="50"/>
      <c r="X27" s="50"/>
      <c r="Y27" s="50"/>
      <c r="Z27" s="50"/>
      <c r="AA27" s="50"/>
      <c r="AB27" s="50"/>
      <c r="AC27" s="147" t="s">
        <v>16</v>
      </c>
      <c r="AD27" s="50"/>
      <c r="AE27" s="50"/>
      <c r="AF27" s="50"/>
      <c r="AG27" s="126" t="s">
        <v>28</v>
      </c>
      <c r="AH27" s="126" t="s">
        <v>29</v>
      </c>
      <c r="AI27" s="131" t="s">
        <v>31</v>
      </c>
      <c r="AJ27" s="126" t="s">
        <v>30</v>
      </c>
    </row>
    <row r="28" spans="1:36" ht="14.25" customHeight="1">
      <c r="A28" s="145"/>
      <c r="B28" s="126"/>
      <c r="C28" s="126"/>
      <c r="D28" s="126"/>
      <c r="E28" s="126"/>
      <c r="F28" s="145"/>
      <c r="G28" s="126"/>
      <c r="H28" s="126"/>
      <c r="I28" s="49"/>
      <c r="J28" s="49"/>
      <c r="K28" s="49"/>
      <c r="L28" s="49"/>
      <c r="M28" s="49"/>
      <c r="N28" s="49"/>
      <c r="O28" s="49"/>
      <c r="P28" s="49"/>
      <c r="Q28" s="49"/>
      <c r="R28" s="148"/>
      <c r="S28" s="145"/>
      <c r="T28" s="46"/>
      <c r="U28" s="126"/>
      <c r="V28" s="132"/>
      <c r="W28" s="50"/>
      <c r="X28" s="50"/>
      <c r="Y28" s="50"/>
      <c r="Z28" s="50"/>
      <c r="AA28" s="50"/>
      <c r="AB28" s="50"/>
      <c r="AC28" s="147"/>
      <c r="AD28" s="50"/>
      <c r="AE28" s="50"/>
      <c r="AF28" s="50"/>
      <c r="AG28" s="126"/>
      <c r="AH28" s="126"/>
      <c r="AI28" s="132"/>
      <c r="AJ28" s="126"/>
    </row>
    <row r="29" spans="1:36" ht="15" customHeight="1">
      <c r="A29" s="145"/>
      <c r="B29" s="126"/>
      <c r="C29" s="126"/>
      <c r="D29" s="126"/>
      <c r="E29" s="126"/>
      <c r="F29" s="145"/>
      <c r="G29" s="126" t="s">
        <v>17</v>
      </c>
      <c r="H29" s="126"/>
      <c r="I29" s="49"/>
      <c r="J29" s="49"/>
      <c r="K29" s="49"/>
      <c r="L29" s="49"/>
      <c r="M29" s="49"/>
      <c r="N29" s="49"/>
      <c r="O29" s="49"/>
      <c r="P29" s="49"/>
      <c r="Q29" s="49"/>
      <c r="R29" s="148"/>
      <c r="S29" s="145"/>
      <c r="T29" s="46"/>
      <c r="U29" s="126"/>
      <c r="V29" s="132"/>
      <c r="W29" s="50"/>
      <c r="X29" s="50"/>
      <c r="Y29" s="50"/>
      <c r="Z29" s="50"/>
      <c r="AA29" s="50"/>
      <c r="AB29" s="50"/>
      <c r="AC29" s="147"/>
      <c r="AD29" s="50"/>
      <c r="AE29" s="50"/>
      <c r="AF29" s="50"/>
      <c r="AG29" s="126"/>
      <c r="AH29" s="126"/>
      <c r="AI29" s="132"/>
      <c r="AJ29" s="126"/>
    </row>
    <row r="30" spans="1:36" ht="14.25" customHeight="1">
      <c r="A30" s="145"/>
      <c r="B30" s="126" t="s">
        <v>5</v>
      </c>
      <c r="C30" s="126"/>
      <c r="D30" s="126" t="s">
        <v>27</v>
      </c>
      <c r="E30" s="126"/>
      <c r="F30" s="145"/>
      <c r="G30" s="126"/>
      <c r="H30" s="126"/>
      <c r="I30" s="49"/>
      <c r="J30" s="49"/>
      <c r="K30" s="49"/>
      <c r="L30" s="49"/>
      <c r="M30" s="49"/>
      <c r="N30" s="49"/>
      <c r="O30" s="49"/>
      <c r="P30" s="49"/>
      <c r="Q30" s="49"/>
      <c r="R30" s="148"/>
      <c r="S30" s="145"/>
      <c r="T30" s="46"/>
      <c r="U30" s="126"/>
      <c r="V30" s="132"/>
      <c r="W30" s="50"/>
      <c r="X30" s="50"/>
      <c r="Y30" s="50"/>
      <c r="Z30" s="50"/>
      <c r="AA30" s="50"/>
      <c r="AB30" s="50"/>
      <c r="AC30" s="147"/>
      <c r="AD30" s="50"/>
      <c r="AE30" s="50"/>
      <c r="AF30" s="50"/>
      <c r="AG30" s="126"/>
      <c r="AH30" s="126"/>
      <c r="AI30" s="132"/>
      <c r="AJ30" s="126"/>
    </row>
    <row r="31" spans="1:36" ht="14.25" customHeight="1">
      <c r="A31" s="145"/>
      <c r="B31" s="126" t="s">
        <v>32</v>
      </c>
      <c r="C31" s="126" t="s">
        <v>1</v>
      </c>
      <c r="D31" s="126" t="s">
        <v>32</v>
      </c>
      <c r="E31" s="126" t="s">
        <v>1</v>
      </c>
      <c r="F31" s="145"/>
      <c r="G31" s="148" t="s">
        <v>2</v>
      </c>
      <c r="H31" s="148" t="s">
        <v>3</v>
      </c>
      <c r="I31" s="48"/>
      <c r="J31" s="48"/>
      <c r="K31" s="48"/>
      <c r="L31" s="48"/>
      <c r="M31" s="48"/>
      <c r="N31" s="48"/>
      <c r="O31" s="48"/>
      <c r="P31" s="48"/>
      <c r="Q31" s="48"/>
      <c r="R31" s="148"/>
      <c r="S31" s="145"/>
      <c r="T31" s="46"/>
      <c r="U31" s="126"/>
      <c r="V31" s="132"/>
      <c r="W31" s="50"/>
      <c r="X31" s="50"/>
      <c r="Y31" s="50"/>
      <c r="Z31" s="50"/>
      <c r="AA31" s="50"/>
      <c r="AB31" s="50"/>
      <c r="AC31" s="147"/>
      <c r="AD31" s="50"/>
      <c r="AE31" s="50"/>
      <c r="AF31" s="50"/>
      <c r="AG31" s="126"/>
      <c r="AH31" s="126"/>
      <c r="AI31" s="132"/>
      <c r="AJ31" s="126"/>
    </row>
    <row r="32" spans="1:36" ht="14.25" customHeight="1">
      <c r="A32" s="146"/>
      <c r="B32" s="126"/>
      <c r="C32" s="126"/>
      <c r="D32" s="126"/>
      <c r="E32" s="126"/>
      <c r="F32" s="146"/>
      <c r="G32" s="148"/>
      <c r="H32" s="148"/>
      <c r="I32" s="48"/>
      <c r="J32" s="48"/>
      <c r="K32" s="48"/>
      <c r="L32" s="48"/>
      <c r="M32" s="48"/>
      <c r="N32" s="48"/>
      <c r="O32" s="48"/>
      <c r="P32" s="48"/>
      <c r="Q32" s="48"/>
      <c r="R32" s="148"/>
      <c r="S32" s="146"/>
      <c r="T32" s="47"/>
      <c r="U32" s="126"/>
      <c r="V32" s="133"/>
      <c r="W32" s="50"/>
      <c r="X32" s="50"/>
      <c r="Y32" s="50"/>
      <c r="Z32" s="50"/>
      <c r="AA32" s="50"/>
      <c r="AB32" s="50"/>
      <c r="AC32" s="147"/>
      <c r="AD32" s="50"/>
      <c r="AE32" s="50"/>
      <c r="AF32" s="50"/>
      <c r="AG32" s="126"/>
      <c r="AH32" s="126"/>
      <c r="AI32" s="133"/>
      <c r="AJ32" s="126"/>
    </row>
    <row r="33" spans="1:36" ht="14.25" customHeight="1">
      <c r="A33" s="3">
        <v>1</v>
      </c>
      <c r="B33" s="34">
        <v>1</v>
      </c>
      <c r="C33" s="32" t="s">
        <v>35</v>
      </c>
      <c r="D33" s="31">
        <v>1</v>
      </c>
      <c r="E33" s="31" t="s">
        <v>4</v>
      </c>
      <c r="F33" s="3"/>
      <c r="G33" s="52">
        <f>G10</f>
        <v>2.8660000000000001</v>
      </c>
      <c r="H33" s="42">
        <f>S33-G33</f>
        <v>2.1339999999999999</v>
      </c>
      <c r="I33" s="42"/>
      <c r="J33" s="42"/>
      <c r="K33" s="42"/>
      <c r="L33" s="42"/>
      <c r="M33" s="42"/>
      <c r="N33" s="42"/>
      <c r="O33" s="42"/>
      <c r="P33" s="42"/>
      <c r="Q33" s="42"/>
      <c r="R33" s="3" t="s">
        <v>55</v>
      </c>
      <c r="S33" s="41">
        <v>5</v>
      </c>
      <c r="T33" s="41"/>
      <c r="U33" s="41">
        <f t="shared" ref="U33:U39" si="21">G33+H33</f>
        <v>5</v>
      </c>
      <c r="V33" s="41">
        <f>U33</f>
        <v>5</v>
      </c>
      <c r="W33" s="41"/>
      <c r="X33" s="41"/>
      <c r="Y33" s="41"/>
      <c r="Z33" s="41"/>
      <c r="AA33" s="41"/>
      <c r="AB33" s="41"/>
      <c r="AC33" s="43">
        <v>1</v>
      </c>
      <c r="AD33" s="43"/>
      <c r="AE33" s="43"/>
      <c r="AF33" s="43"/>
      <c r="AG33" s="3"/>
      <c r="AH33" s="3"/>
      <c r="AI33" s="3"/>
      <c r="AJ33" s="3"/>
    </row>
    <row r="34" spans="1:36" ht="15">
      <c r="A34" s="3">
        <v>2</v>
      </c>
      <c r="B34" s="34">
        <v>2</v>
      </c>
      <c r="C34" s="32" t="s">
        <v>34</v>
      </c>
      <c r="D34" s="31">
        <v>2</v>
      </c>
      <c r="E34" s="31" t="s">
        <v>46</v>
      </c>
      <c r="F34" s="3"/>
      <c r="G34" s="52">
        <f>G33</f>
        <v>2.8660000000000001</v>
      </c>
      <c r="H34" s="42">
        <f>($S$39-$S$33)/(7-1)</f>
        <v>4.166666666666667</v>
      </c>
      <c r="I34" s="42"/>
      <c r="J34" s="42"/>
      <c r="K34" s="42"/>
      <c r="L34" s="42"/>
      <c r="M34" s="42"/>
      <c r="N34" s="42"/>
      <c r="O34" s="42"/>
      <c r="P34" s="42"/>
      <c r="Q34" s="42"/>
      <c r="R34" s="3" t="s">
        <v>56</v>
      </c>
      <c r="S34" s="41"/>
      <c r="T34" s="41"/>
      <c r="U34" s="41">
        <f t="shared" si="21"/>
        <v>7.0326666666666675</v>
      </c>
      <c r="V34" s="41">
        <f t="shared" ref="V34:V39" si="22">U34</f>
        <v>7.0326666666666675</v>
      </c>
      <c r="W34" s="41"/>
      <c r="X34" s="41"/>
      <c r="Y34" s="41"/>
      <c r="Z34" s="41"/>
      <c r="AA34" s="41"/>
      <c r="AB34" s="41"/>
      <c r="AC34" s="43">
        <f>V34/V33</f>
        <v>1.4065333333333334</v>
      </c>
      <c r="AD34" s="43"/>
      <c r="AE34" s="43"/>
      <c r="AF34" s="43"/>
      <c r="AG34" s="3"/>
      <c r="AH34" s="3"/>
      <c r="AI34" s="3"/>
      <c r="AJ34" s="3"/>
    </row>
    <row r="35" spans="1:36" ht="15">
      <c r="A35" s="3">
        <v>3</v>
      </c>
      <c r="B35" s="34">
        <v>3</v>
      </c>
      <c r="C35" s="32" t="s">
        <v>36</v>
      </c>
      <c r="D35" s="31">
        <v>3</v>
      </c>
      <c r="E35" s="31" t="s">
        <v>47</v>
      </c>
      <c r="F35" s="3"/>
      <c r="G35" s="52">
        <f t="shared" ref="G35:G39" si="23">G34</f>
        <v>2.8660000000000001</v>
      </c>
      <c r="H35" s="41">
        <f>H34+(H34-H33)</f>
        <v>6.1993333333333336</v>
      </c>
      <c r="I35" s="41"/>
      <c r="J35" s="41"/>
      <c r="K35" s="41"/>
      <c r="L35" s="41"/>
      <c r="M35" s="41"/>
      <c r="N35" s="41"/>
      <c r="O35" s="41"/>
      <c r="P35" s="41"/>
      <c r="Q35" s="41"/>
      <c r="R35" s="3" t="s">
        <v>57</v>
      </c>
      <c r="S35" s="31"/>
      <c r="T35" s="31"/>
      <c r="U35" s="41">
        <f t="shared" si="21"/>
        <v>9.0653333333333332</v>
      </c>
      <c r="V35" s="41">
        <f t="shared" si="22"/>
        <v>9.0653333333333332</v>
      </c>
      <c r="W35" s="41"/>
      <c r="X35" s="41"/>
      <c r="Y35" s="41"/>
      <c r="Z35" s="41"/>
      <c r="AA35" s="41"/>
      <c r="AB35" s="41"/>
      <c r="AC35" s="43">
        <f t="shared" ref="AC35:AC39" si="24">V35/V34</f>
        <v>1.2890321357474641</v>
      </c>
      <c r="AD35" s="43"/>
      <c r="AE35" s="43"/>
      <c r="AF35" s="43"/>
      <c r="AG35" s="3"/>
      <c r="AH35" s="3"/>
      <c r="AI35" s="3"/>
      <c r="AJ35" s="3"/>
    </row>
    <row r="36" spans="1:36" ht="15">
      <c r="A36" s="3">
        <v>4</v>
      </c>
      <c r="B36" s="34">
        <v>4</v>
      </c>
      <c r="C36" s="32" t="s">
        <v>37</v>
      </c>
      <c r="D36" s="31">
        <v>4</v>
      </c>
      <c r="E36" s="31" t="s">
        <v>48</v>
      </c>
      <c r="F36" s="3"/>
      <c r="G36" s="52">
        <f t="shared" si="23"/>
        <v>2.8660000000000001</v>
      </c>
      <c r="H36" s="41">
        <f t="shared" ref="H36:H39" si="25">H35+(H35-H34)</f>
        <v>8.2319999999999993</v>
      </c>
      <c r="I36" s="41"/>
      <c r="J36" s="41"/>
      <c r="K36" s="41"/>
      <c r="L36" s="41"/>
      <c r="M36" s="41"/>
      <c r="N36" s="41"/>
      <c r="O36" s="41"/>
      <c r="P36" s="41"/>
      <c r="Q36" s="41"/>
      <c r="R36" s="3" t="s">
        <v>58</v>
      </c>
      <c r="S36" s="31"/>
      <c r="T36" s="31"/>
      <c r="U36" s="41">
        <f t="shared" si="21"/>
        <v>11.097999999999999</v>
      </c>
      <c r="V36" s="41">
        <f t="shared" si="22"/>
        <v>11.097999999999999</v>
      </c>
      <c r="W36" s="41"/>
      <c r="X36" s="41"/>
      <c r="Y36" s="41"/>
      <c r="Z36" s="41"/>
      <c r="AA36" s="41"/>
      <c r="AB36" s="41"/>
      <c r="AC36" s="43">
        <f t="shared" si="24"/>
        <v>1.2242241506103837</v>
      </c>
      <c r="AD36" s="43"/>
      <c r="AE36" s="43"/>
      <c r="AF36" s="43"/>
      <c r="AG36" s="3"/>
      <c r="AH36" s="3"/>
      <c r="AI36" s="3"/>
      <c r="AJ36" s="3"/>
    </row>
    <row r="37" spans="1:36" ht="15">
      <c r="A37" s="3">
        <v>5</v>
      </c>
      <c r="B37" s="34">
        <v>5</v>
      </c>
      <c r="C37" s="32" t="s">
        <v>38</v>
      </c>
      <c r="D37" s="31">
        <v>5</v>
      </c>
      <c r="E37" s="31" t="s">
        <v>49</v>
      </c>
      <c r="F37" s="3"/>
      <c r="G37" s="52">
        <f t="shared" si="23"/>
        <v>2.8660000000000001</v>
      </c>
      <c r="H37" s="41">
        <f t="shared" si="25"/>
        <v>10.264666666666665</v>
      </c>
      <c r="I37" s="41"/>
      <c r="J37" s="41"/>
      <c r="K37" s="41"/>
      <c r="L37" s="41"/>
      <c r="M37" s="41"/>
      <c r="N37" s="41"/>
      <c r="O37" s="41"/>
      <c r="P37" s="41"/>
      <c r="Q37" s="41"/>
      <c r="R37" s="3" t="s">
        <v>59</v>
      </c>
      <c r="S37" s="31"/>
      <c r="T37" s="31"/>
      <c r="U37" s="41">
        <f t="shared" si="21"/>
        <v>13.130666666666665</v>
      </c>
      <c r="V37" s="41">
        <f t="shared" si="22"/>
        <v>13.130666666666665</v>
      </c>
      <c r="W37" s="41"/>
      <c r="X37" s="41"/>
      <c r="Y37" s="41"/>
      <c r="Z37" s="41"/>
      <c r="AA37" s="41"/>
      <c r="AB37" s="41"/>
      <c r="AC37" s="43">
        <f t="shared" si="24"/>
        <v>1.1831561242265873</v>
      </c>
      <c r="AD37" s="43"/>
      <c r="AE37" s="43"/>
      <c r="AF37" s="43"/>
      <c r="AG37" s="3"/>
      <c r="AH37" s="3"/>
      <c r="AI37" s="3"/>
      <c r="AJ37" s="3"/>
    </row>
    <row r="38" spans="1:36" ht="15">
      <c r="A38" s="3">
        <v>6</v>
      </c>
      <c r="B38" s="34">
        <v>6</v>
      </c>
      <c r="C38" s="32" t="s">
        <v>39</v>
      </c>
      <c r="D38" s="31">
        <v>6</v>
      </c>
      <c r="E38" s="30" t="s">
        <v>50</v>
      </c>
      <c r="F38" s="3"/>
      <c r="G38" s="52">
        <f t="shared" si="23"/>
        <v>2.8660000000000001</v>
      </c>
      <c r="H38" s="41">
        <f t="shared" si="25"/>
        <v>12.297333333333331</v>
      </c>
      <c r="I38" s="41"/>
      <c r="J38" s="41"/>
      <c r="K38" s="41"/>
      <c r="L38" s="41"/>
      <c r="M38" s="41"/>
      <c r="N38" s="41"/>
      <c r="O38" s="41"/>
      <c r="P38" s="41"/>
      <c r="Q38" s="41"/>
      <c r="R38" s="3" t="s">
        <v>60</v>
      </c>
      <c r="S38" s="31"/>
      <c r="T38" s="31"/>
      <c r="U38" s="41">
        <f t="shared" si="21"/>
        <v>15.16333333333333</v>
      </c>
      <c r="V38" s="41">
        <f t="shared" si="22"/>
        <v>15.16333333333333</v>
      </c>
      <c r="W38" s="41"/>
      <c r="X38" s="41"/>
      <c r="Y38" s="41"/>
      <c r="Z38" s="41"/>
      <c r="AA38" s="41"/>
      <c r="AB38" s="41"/>
      <c r="AC38" s="43">
        <f t="shared" si="24"/>
        <v>1.1548030056864338</v>
      </c>
      <c r="AD38" s="43"/>
      <c r="AE38" s="43"/>
      <c r="AF38" s="43"/>
      <c r="AG38" s="3"/>
      <c r="AH38" s="3"/>
      <c r="AI38" s="3"/>
      <c r="AJ38" s="3"/>
    </row>
    <row r="39" spans="1:36" ht="15">
      <c r="A39" s="3">
        <v>7</v>
      </c>
      <c r="B39" s="34">
        <v>7</v>
      </c>
      <c r="C39" s="32" t="s">
        <v>40</v>
      </c>
      <c r="D39" s="31">
        <v>7</v>
      </c>
      <c r="E39" s="30" t="s">
        <v>51</v>
      </c>
      <c r="F39" s="3"/>
      <c r="G39" s="52">
        <f t="shared" si="23"/>
        <v>2.8660000000000001</v>
      </c>
      <c r="H39" s="41">
        <f t="shared" si="25"/>
        <v>14.329999999999997</v>
      </c>
      <c r="I39" s="41"/>
      <c r="J39" s="41"/>
      <c r="K39" s="41"/>
      <c r="L39" s="41"/>
      <c r="M39" s="41"/>
      <c r="N39" s="41"/>
      <c r="O39" s="41"/>
      <c r="P39" s="41"/>
      <c r="Q39" s="41"/>
      <c r="R39" s="3" t="s">
        <v>61</v>
      </c>
      <c r="S39" s="31">
        <v>30</v>
      </c>
      <c r="T39" s="31"/>
      <c r="U39" s="41">
        <f t="shared" si="21"/>
        <v>17.195999999999998</v>
      </c>
      <c r="V39" s="41">
        <f t="shared" si="22"/>
        <v>17.195999999999998</v>
      </c>
      <c r="W39" s="41"/>
      <c r="X39" s="41"/>
      <c r="Y39" s="41"/>
      <c r="Z39" s="41"/>
      <c r="AA39" s="41"/>
      <c r="AB39" s="41"/>
      <c r="AC39" s="43">
        <f t="shared" si="24"/>
        <v>1.1340514398768962</v>
      </c>
      <c r="AD39" s="43"/>
      <c r="AE39" s="43"/>
      <c r="AF39" s="43"/>
      <c r="AG39" s="3"/>
      <c r="AH39" s="3"/>
      <c r="AI39" s="3"/>
      <c r="AJ39" s="3"/>
    </row>
    <row r="40" spans="1:36">
      <c r="A40" s="6"/>
      <c r="B40" s="6"/>
      <c r="C40" s="6"/>
      <c r="D40" s="6"/>
      <c r="E40" s="6"/>
      <c r="F40" s="6"/>
      <c r="G40" s="6"/>
      <c r="H40" s="6"/>
      <c r="I40" s="6"/>
      <c r="J40" s="6"/>
      <c r="K40" s="6"/>
      <c r="L40" s="6"/>
      <c r="M40" s="6"/>
      <c r="N40" s="6"/>
      <c r="O40" s="6"/>
      <c r="P40" s="6"/>
      <c r="Q40" s="6"/>
      <c r="R40" s="6"/>
      <c r="S40" s="6"/>
      <c r="T40" s="6"/>
      <c r="U40" s="7"/>
      <c r="V40" s="7"/>
      <c r="W40" s="7"/>
      <c r="X40" s="7"/>
      <c r="Y40" s="7"/>
      <c r="Z40" s="7"/>
      <c r="AA40" s="7"/>
      <c r="AB40" s="7"/>
      <c r="AC40" s="8"/>
      <c r="AD40" s="8"/>
      <c r="AE40" s="8"/>
      <c r="AF40" s="8"/>
    </row>
    <row r="41" spans="1:36" ht="15">
      <c r="A41" s="1">
        <v>2</v>
      </c>
      <c r="B41" s="1" t="s">
        <v>19</v>
      </c>
      <c r="C41" s="1"/>
      <c r="D41" s="1"/>
      <c r="E41" s="1"/>
      <c r="F41" s="1"/>
    </row>
    <row r="42" spans="1:36">
      <c r="B42" s="2" t="s">
        <v>20</v>
      </c>
      <c r="C42" s="2"/>
      <c r="D42" s="2"/>
      <c r="E42" s="2"/>
    </row>
    <row r="43" spans="1:36" ht="15" customHeight="1">
      <c r="A43" s="144" t="s">
        <v>0</v>
      </c>
      <c r="B43" s="126" t="s">
        <v>8</v>
      </c>
      <c r="C43" s="126"/>
      <c r="D43" s="126"/>
      <c r="E43" s="126"/>
      <c r="F43" s="144" t="s">
        <v>11</v>
      </c>
      <c r="G43" s="9" t="s">
        <v>12</v>
      </c>
      <c r="H43" s="9"/>
      <c r="I43" s="126" t="s">
        <v>72</v>
      </c>
      <c r="J43" s="126"/>
      <c r="K43" s="126"/>
      <c r="L43" s="126"/>
      <c r="M43" s="126"/>
      <c r="N43" s="126"/>
      <c r="O43" s="126"/>
      <c r="P43" s="126"/>
      <c r="Q43" s="49"/>
      <c r="R43" s="131" t="s">
        <v>63</v>
      </c>
      <c r="S43" s="131" t="s">
        <v>64</v>
      </c>
      <c r="T43" s="131" t="s">
        <v>21</v>
      </c>
      <c r="U43" s="126" t="s">
        <v>79</v>
      </c>
      <c r="V43" s="126" t="s">
        <v>15</v>
      </c>
      <c r="W43" s="134" t="s">
        <v>81</v>
      </c>
      <c r="X43" s="135"/>
      <c r="Y43" s="135"/>
      <c r="Z43" s="135"/>
      <c r="AA43" s="135"/>
      <c r="AB43" s="136"/>
      <c r="AC43" s="126" t="s">
        <v>16</v>
      </c>
      <c r="AD43" s="131" t="s">
        <v>90</v>
      </c>
      <c r="AE43" s="131" t="s">
        <v>94</v>
      </c>
      <c r="AF43" s="131" t="s">
        <v>89</v>
      </c>
      <c r="AG43" s="126" t="s">
        <v>69</v>
      </c>
      <c r="AH43" s="126" t="s">
        <v>29</v>
      </c>
      <c r="AI43" s="126" t="s">
        <v>31</v>
      </c>
      <c r="AJ43" s="126" t="s">
        <v>30</v>
      </c>
    </row>
    <row r="44" spans="1:36" ht="15">
      <c r="A44" s="145"/>
      <c r="B44" s="126"/>
      <c r="C44" s="126"/>
      <c r="D44" s="126"/>
      <c r="E44" s="126"/>
      <c r="F44" s="145"/>
      <c r="G44" s="127" t="s">
        <v>17</v>
      </c>
      <c r="H44" s="128"/>
      <c r="I44" s="126" t="s">
        <v>73</v>
      </c>
      <c r="J44" s="126" t="s">
        <v>83</v>
      </c>
      <c r="K44" s="126"/>
      <c r="L44" s="126" t="s">
        <v>88</v>
      </c>
      <c r="M44" s="126"/>
      <c r="N44" s="126"/>
      <c r="O44" s="126"/>
      <c r="P44" s="126"/>
      <c r="Q44" s="126"/>
      <c r="R44" s="132"/>
      <c r="S44" s="132"/>
      <c r="T44" s="132"/>
      <c r="U44" s="126"/>
      <c r="V44" s="126"/>
      <c r="W44" s="137"/>
      <c r="X44" s="138"/>
      <c r="Y44" s="138"/>
      <c r="Z44" s="138"/>
      <c r="AA44" s="138"/>
      <c r="AB44" s="139"/>
      <c r="AC44" s="126"/>
      <c r="AD44" s="132"/>
      <c r="AE44" s="132"/>
      <c r="AF44" s="132"/>
      <c r="AG44" s="126"/>
      <c r="AH44" s="126"/>
      <c r="AI44" s="126"/>
      <c r="AJ44" s="126"/>
    </row>
    <row r="45" spans="1:36" ht="15" customHeight="1">
      <c r="A45" s="145"/>
      <c r="B45" s="126"/>
      <c r="C45" s="126"/>
      <c r="D45" s="126"/>
      <c r="E45" s="126"/>
      <c r="F45" s="145"/>
      <c r="G45" s="129"/>
      <c r="H45" s="130"/>
      <c r="I45" s="126"/>
      <c r="J45" s="126"/>
      <c r="K45" s="126"/>
      <c r="L45" s="152" t="s">
        <v>84</v>
      </c>
      <c r="M45" s="153"/>
      <c r="N45" s="152" t="s">
        <v>85</v>
      </c>
      <c r="O45" s="153"/>
      <c r="P45" s="152" t="s">
        <v>80</v>
      </c>
      <c r="Q45" s="153"/>
      <c r="R45" s="132"/>
      <c r="S45" s="132"/>
      <c r="T45" s="132"/>
      <c r="U45" s="126"/>
      <c r="V45" s="126"/>
      <c r="W45" s="134" t="s">
        <v>84</v>
      </c>
      <c r="X45" s="136"/>
      <c r="Y45" s="134" t="s">
        <v>85</v>
      </c>
      <c r="Z45" s="136"/>
      <c r="AA45" s="126" t="s">
        <v>80</v>
      </c>
      <c r="AB45" s="126"/>
      <c r="AC45" s="126"/>
      <c r="AD45" s="132"/>
      <c r="AE45" s="132"/>
      <c r="AF45" s="132"/>
      <c r="AG45" s="126"/>
      <c r="AH45" s="126"/>
      <c r="AI45" s="126"/>
      <c r="AJ45" s="126"/>
    </row>
    <row r="46" spans="1:36" ht="15" customHeight="1">
      <c r="A46" s="145"/>
      <c r="B46" s="126" t="s">
        <v>32</v>
      </c>
      <c r="C46" s="126" t="s">
        <v>1</v>
      </c>
      <c r="D46" s="126" t="s">
        <v>32</v>
      </c>
      <c r="E46" s="126" t="s">
        <v>1</v>
      </c>
      <c r="F46" s="145"/>
      <c r="G46" s="10"/>
      <c r="H46" s="11"/>
      <c r="I46" s="126"/>
      <c r="J46" s="62">
        <f>100%-P46-N46-L46-Q46-O46-M46-K46</f>
        <v>0.52499999999999991</v>
      </c>
      <c r="K46" s="62">
        <v>0.05</v>
      </c>
      <c r="L46" s="62">
        <v>0.1</v>
      </c>
      <c r="M46" s="62">
        <v>0.05</v>
      </c>
      <c r="N46" s="62">
        <v>0.1</v>
      </c>
      <c r="O46" s="62">
        <v>0.01</v>
      </c>
      <c r="P46" s="62">
        <v>0.155</v>
      </c>
      <c r="Q46" s="62">
        <v>0.01</v>
      </c>
      <c r="R46" s="132"/>
      <c r="S46" s="132"/>
      <c r="T46" s="132"/>
      <c r="U46" s="126"/>
      <c r="V46" s="126"/>
      <c r="W46" s="137"/>
      <c r="X46" s="139"/>
      <c r="Y46" s="137"/>
      <c r="Z46" s="139"/>
      <c r="AA46" s="126" t="s">
        <v>82</v>
      </c>
      <c r="AB46" s="126"/>
      <c r="AC46" s="126"/>
      <c r="AD46" s="132"/>
      <c r="AE46" s="132"/>
      <c r="AF46" s="132"/>
      <c r="AG46" s="126"/>
      <c r="AH46" s="126"/>
      <c r="AI46" s="126"/>
      <c r="AJ46" s="126"/>
    </row>
    <row r="47" spans="1:36" ht="15">
      <c r="A47" s="146"/>
      <c r="B47" s="126"/>
      <c r="C47" s="126"/>
      <c r="D47" s="126"/>
      <c r="E47" s="126"/>
      <c r="F47" s="146"/>
      <c r="G47" s="33" t="s">
        <v>2</v>
      </c>
      <c r="H47" s="33" t="s">
        <v>3</v>
      </c>
      <c r="I47" s="126"/>
      <c r="J47" s="49" t="s">
        <v>86</v>
      </c>
      <c r="K47" s="49" t="s">
        <v>87</v>
      </c>
      <c r="L47" s="49" t="s">
        <v>86</v>
      </c>
      <c r="M47" s="49" t="s">
        <v>87</v>
      </c>
      <c r="N47" s="49" t="s">
        <v>86</v>
      </c>
      <c r="O47" s="49" t="s">
        <v>87</v>
      </c>
      <c r="P47" s="49" t="s">
        <v>86</v>
      </c>
      <c r="Q47" s="49" t="s">
        <v>87</v>
      </c>
      <c r="R47" s="133"/>
      <c r="S47" s="133"/>
      <c r="T47" s="133"/>
      <c r="U47" s="126"/>
      <c r="V47" s="126"/>
      <c r="W47" s="63" t="s">
        <v>86</v>
      </c>
      <c r="X47" s="49" t="s">
        <v>87</v>
      </c>
      <c r="Y47" s="63" t="s">
        <v>86</v>
      </c>
      <c r="Z47" s="49" t="s">
        <v>87</v>
      </c>
      <c r="AA47" s="63" t="s">
        <v>86</v>
      </c>
      <c r="AB47" s="49" t="s">
        <v>87</v>
      </c>
      <c r="AC47" s="126"/>
      <c r="AD47" s="133"/>
      <c r="AE47" s="133"/>
      <c r="AF47" s="133"/>
      <c r="AG47" s="126"/>
      <c r="AH47" s="126"/>
      <c r="AI47" s="126"/>
      <c r="AJ47" s="126"/>
    </row>
    <row r="48" spans="1:36" ht="14.25" customHeight="1">
      <c r="A48" s="3">
        <v>1</v>
      </c>
      <c r="B48" s="34">
        <v>1</v>
      </c>
      <c r="C48" s="32" t="s">
        <v>35</v>
      </c>
      <c r="D48" s="31">
        <v>1</v>
      </c>
      <c r="E48" s="31" t="s">
        <v>4</v>
      </c>
      <c r="F48" s="3">
        <v>1</v>
      </c>
      <c r="G48" s="51">
        <f>'[1]Thang luong P1 - cd'!$H$6/1000000</f>
        <v>6.2050000000000001</v>
      </c>
      <c r="H48" s="51">
        <f>S48-G48</f>
        <v>3.7949999999999999</v>
      </c>
      <c r="I48" s="72">
        <f>(G48+H48)*$N$61/$M$61</f>
        <v>5.384615384615385</v>
      </c>
      <c r="J48" s="51">
        <f>$J$46*I48</f>
        <v>2.8269230769230766</v>
      </c>
      <c r="K48" s="51">
        <f>$K$46*I48</f>
        <v>0.26923076923076927</v>
      </c>
      <c r="L48" s="51">
        <f>$L$46*I48</f>
        <v>0.53846153846153855</v>
      </c>
      <c r="M48" s="51">
        <f>$M$46*I48</f>
        <v>0.26923076923076927</v>
      </c>
      <c r="N48" s="51">
        <f>$N$46*I48</f>
        <v>0.53846153846153855</v>
      </c>
      <c r="O48" s="51">
        <f>$O$46*I48</f>
        <v>5.3846153846153849E-2</v>
      </c>
      <c r="P48" s="51">
        <f>$P$46*I48</f>
        <v>0.83461538461538465</v>
      </c>
      <c r="Q48" s="51">
        <f>$Q$46*I48</f>
        <v>5.3846153846153849E-2</v>
      </c>
      <c r="R48" s="3" t="s">
        <v>55</v>
      </c>
      <c r="S48" s="84">
        <f>S33*2</f>
        <v>10</v>
      </c>
      <c r="T48" s="51">
        <f>G48+H48+I48</f>
        <v>15.384615384615385</v>
      </c>
      <c r="U48" s="51">
        <f t="shared" ref="U48:U57" si="26">G48+H48</f>
        <v>10</v>
      </c>
      <c r="V48" s="51">
        <f>U48</f>
        <v>10</v>
      </c>
      <c r="W48" s="51">
        <f>L48*3</f>
        <v>1.6153846153846156</v>
      </c>
      <c r="X48" s="51">
        <f>M48*3</f>
        <v>0.80769230769230782</v>
      </c>
      <c r="Y48" s="51">
        <f>N48*6</f>
        <v>3.2307692307692313</v>
      </c>
      <c r="Z48" s="51">
        <f>O48*6</f>
        <v>0.32307692307692309</v>
      </c>
      <c r="AA48" s="51">
        <f>P48*12</f>
        <v>10.015384615384615</v>
      </c>
      <c r="AB48" s="51">
        <f>Q48*12</f>
        <v>0.64615384615384619</v>
      </c>
      <c r="AC48" s="43">
        <v>1</v>
      </c>
      <c r="AD48" s="141" t="s">
        <v>91</v>
      </c>
      <c r="AE48" s="141" t="s">
        <v>93</v>
      </c>
      <c r="AF48" s="141" t="s">
        <v>92</v>
      </c>
      <c r="AG48" s="141" t="s">
        <v>65</v>
      </c>
      <c r="AH48" s="124" t="s">
        <v>66</v>
      </c>
      <c r="AI48" s="125" t="s">
        <v>67</v>
      </c>
      <c r="AJ48" s="140" t="s">
        <v>70</v>
      </c>
    </row>
    <row r="49" spans="1:36" ht="15">
      <c r="A49" s="3">
        <v>2</v>
      </c>
      <c r="B49" s="34">
        <v>2</v>
      </c>
      <c r="C49" s="32" t="s">
        <v>34</v>
      </c>
      <c r="D49" s="31">
        <v>2</v>
      </c>
      <c r="E49" s="31" t="s">
        <v>46</v>
      </c>
      <c r="F49" s="3">
        <v>1</v>
      </c>
      <c r="G49" s="51">
        <f>G48</f>
        <v>6.2050000000000001</v>
      </c>
      <c r="H49" s="51">
        <f>S49-G49</f>
        <v>9.7949999999999999</v>
      </c>
      <c r="I49" s="72">
        <f t="shared" ref="I49:I57" si="27">(G49+H49)*$N$61/$M$61</f>
        <v>8.615384615384615</v>
      </c>
      <c r="J49" s="51">
        <f t="shared" ref="J49:J57" si="28">$J$46*I49</f>
        <v>4.5230769230769221</v>
      </c>
      <c r="K49" s="51">
        <f t="shared" ref="K49:K57" si="29">$K$46*I49</f>
        <v>0.43076923076923079</v>
      </c>
      <c r="L49" s="51">
        <f t="shared" ref="L49:L57" si="30">$L$46*I49</f>
        <v>0.86153846153846159</v>
      </c>
      <c r="M49" s="51">
        <f t="shared" ref="M49:M57" si="31">$M$46*I49</f>
        <v>0.43076923076923079</v>
      </c>
      <c r="N49" s="51">
        <f t="shared" ref="N49:N57" si="32">$N$46*I49</f>
        <v>0.86153846153846159</v>
      </c>
      <c r="O49" s="51">
        <f t="shared" ref="O49:O57" si="33">$O$46*I49</f>
        <v>8.615384615384615E-2</v>
      </c>
      <c r="P49" s="51">
        <f t="shared" ref="P49:P57" si="34">$P$46*I49</f>
        <v>1.3353846153846154</v>
      </c>
      <c r="Q49" s="51">
        <f t="shared" ref="Q49:Q57" si="35">$Q$46*I49</f>
        <v>8.615384615384615E-2</v>
      </c>
      <c r="R49" s="3" t="s">
        <v>56</v>
      </c>
      <c r="S49" s="84">
        <f>S11*2</f>
        <v>16</v>
      </c>
      <c r="T49" s="51">
        <f t="shared" ref="T49:T57" si="36">G49+H49+I49</f>
        <v>24.615384615384613</v>
      </c>
      <c r="U49" s="51">
        <f t="shared" si="26"/>
        <v>16</v>
      </c>
      <c r="V49" s="51">
        <f t="shared" ref="V49:V57" si="37">U49</f>
        <v>16</v>
      </c>
      <c r="W49" s="51">
        <f t="shared" ref="W49:W57" si="38">L49*3</f>
        <v>2.5846153846153848</v>
      </c>
      <c r="X49" s="51">
        <f t="shared" ref="X49:X57" si="39">M49*3</f>
        <v>1.2923076923076924</v>
      </c>
      <c r="Y49" s="51">
        <f t="shared" ref="Y49:Y57" si="40">N49*6</f>
        <v>5.1692307692307695</v>
      </c>
      <c r="Z49" s="51">
        <f t="shared" ref="Z49:Z57" si="41">O49*6</f>
        <v>0.51692307692307693</v>
      </c>
      <c r="AA49" s="51">
        <f t="shared" ref="AA49:AA57" si="42">P49*12</f>
        <v>16.024615384615384</v>
      </c>
      <c r="AB49" s="51">
        <f t="shared" ref="AB49:AB57" si="43">Q49*12</f>
        <v>1.0338461538461539</v>
      </c>
      <c r="AC49" s="43">
        <f>V49/V48</f>
        <v>1.6</v>
      </c>
      <c r="AD49" s="142"/>
      <c r="AE49" s="142"/>
      <c r="AF49" s="142"/>
      <c r="AG49" s="142"/>
      <c r="AH49" s="124"/>
      <c r="AI49" s="125"/>
      <c r="AJ49" s="140"/>
    </row>
    <row r="50" spans="1:36" ht="15">
      <c r="A50" s="3">
        <v>3</v>
      </c>
      <c r="B50" s="34">
        <v>3</v>
      </c>
      <c r="C50" s="32" t="s">
        <v>36</v>
      </c>
      <c r="D50" s="31">
        <v>3</v>
      </c>
      <c r="E50" s="31" t="s">
        <v>47</v>
      </c>
      <c r="F50" s="3">
        <v>1</v>
      </c>
      <c r="G50" s="51">
        <f t="shared" ref="G50:G57" si="44">G49</f>
        <v>6.2050000000000001</v>
      </c>
      <c r="H50" s="51">
        <f>H49+(H49-H48)</f>
        <v>15.795</v>
      </c>
      <c r="I50" s="72">
        <f t="shared" si="27"/>
        <v>11.846153846153847</v>
      </c>
      <c r="J50" s="51">
        <f t="shared" si="28"/>
        <v>6.2192307692307685</v>
      </c>
      <c r="K50" s="51">
        <f t="shared" si="29"/>
        <v>0.59230769230769231</v>
      </c>
      <c r="L50" s="51">
        <f t="shared" si="30"/>
        <v>1.1846153846153846</v>
      </c>
      <c r="M50" s="51">
        <f t="shared" si="31"/>
        <v>0.59230769230769231</v>
      </c>
      <c r="N50" s="51">
        <f t="shared" si="32"/>
        <v>1.1846153846153846</v>
      </c>
      <c r="O50" s="51">
        <f t="shared" si="33"/>
        <v>0.11846153846153847</v>
      </c>
      <c r="P50" s="51">
        <f t="shared" si="34"/>
        <v>1.8361538461538462</v>
      </c>
      <c r="Q50" s="51">
        <f t="shared" si="35"/>
        <v>0.11846153846153847</v>
      </c>
      <c r="R50" s="3" t="s">
        <v>57</v>
      </c>
      <c r="S50" s="84"/>
      <c r="T50" s="51">
        <f t="shared" si="36"/>
        <v>33.846153846153847</v>
      </c>
      <c r="U50" s="51">
        <f t="shared" si="26"/>
        <v>22</v>
      </c>
      <c r="V50" s="51">
        <f t="shared" si="37"/>
        <v>22</v>
      </c>
      <c r="W50" s="51">
        <f t="shared" si="38"/>
        <v>3.5538461538461537</v>
      </c>
      <c r="X50" s="51">
        <f t="shared" si="39"/>
        <v>1.7769230769230768</v>
      </c>
      <c r="Y50" s="51">
        <f t="shared" si="40"/>
        <v>7.1076923076923073</v>
      </c>
      <c r="Z50" s="51">
        <f t="shared" si="41"/>
        <v>0.71076923076923082</v>
      </c>
      <c r="AA50" s="51">
        <f t="shared" si="42"/>
        <v>22.033846153846156</v>
      </c>
      <c r="AB50" s="51">
        <f t="shared" si="43"/>
        <v>1.4215384615384616</v>
      </c>
      <c r="AC50" s="43">
        <f t="shared" ref="AC50:AC57" si="45">V50/V49</f>
        <v>1.375</v>
      </c>
      <c r="AD50" s="142"/>
      <c r="AE50" s="142"/>
      <c r="AF50" s="142"/>
      <c r="AG50" s="142"/>
      <c r="AH50" s="124"/>
      <c r="AI50" s="125"/>
      <c r="AJ50" s="140"/>
    </row>
    <row r="51" spans="1:36" ht="15">
      <c r="A51" s="3">
        <v>4</v>
      </c>
      <c r="B51" s="34">
        <v>4</v>
      </c>
      <c r="C51" s="32" t="s">
        <v>37</v>
      </c>
      <c r="D51" s="31">
        <v>4</v>
      </c>
      <c r="E51" s="31" t="s">
        <v>48</v>
      </c>
      <c r="F51" s="3">
        <v>1</v>
      </c>
      <c r="G51" s="51">
        <f t="shared" si="44"/>
        <v>6.2050000000000001</v>
      </c>
      <c r="H51" s="51">
        <f t="shared" ref="H51:H57" si="46">H50+(H50-H49)</f>
        <v>21.795000000000002</v>
      </c>
      <c r="I51" s="72">
        <f t="shared" si="27"/>
        <v>15.076923076923077</v>
      </c>
      <c r="J51" s="51">
        <f t="shared" si="28"/>
        <v>7.9153846153846139</v>
      </c>
      <c r="K51" s="51">
        <f t="shared" si="29"/>
        <v>0.75384615384615383</v>
      </c>
      <c r="L51" s="51">
        <f t="shared" si="30"/>
        <v>1.5076923076923077</v>
      </c>
      <c r="M51" s="51">
        <f t="shared" si="31"/>
        <v>0.75384615384615383</v>
      </c>
      <c r="N51" s="51">
        <f t="shared" si="32"/>
        <v>1.5076923076923077</v>
      </c>
      <c r="O51" s="51">
        <f t="shared" si="33"/>
        <v>0.15076923076923077</v>
      </c>
      <c r="P51" s="51">
        <f t="shared" si="34"/>
        <v>2.3369230769230769</v>
      </c>
      <c r="Q51" s="51">
        <f t="shared" si="35"/>
        <v>0.15076923076923077</v>
      </c>
      <c r="R51" s="3" t="s">
        <v>58</v>
      </c>
      <c r="S51" s="84"/>
      <c r="T51" s="51">
        <f t="shared" si="36"/>
        <v>43.07692307692308</v>
      </c>
      <c r="U51" s="51">
        <f t="shared" si="26"/>
        <v>28</v>
      </c>
      <c r="V51" s="51">
        <f t="shared" si="37"/>
        <v>28</v>
      </c>
      <c r="W51" s="51">
        <f t="shared" si="38"/>
        <v>4.523076923076923</v>
      </c>
      <c r="X51" s="51">
        <f t="shared" si="39"/>
        <v>2.2615384615384615</v>
      </c>
      <c r="Y51" s="51">
        <f t="shared" si="40"/>
        <v>9.046153846153846</v>
      </c>
      <c r="Z51" s="51">
        <f t="shared" si="41"/>
        <v>0.9046153846153846</v>
      </c>
      <c r="AA51" s="51">
        <f t="shared" si="42"/>
        <v>28.043076923076924</v>
      </c>
      <c r="AB51" s="51">
        <f t="shared" si="43"/>
        <v>1.8092307692307692</v>
      </c>
      <c r="AC51" s="43">
        <f t="shared" si="45"/>
        <v>1.2727272727272727</v>
      </c>
      <c r="AD51" s="142"/>
      <c r="AE51" s="142"/>
      <c r="AF51" s="142"/>
      <c r="AG51" s="142"/>
      <c r="AH51" s="124"/>
      <c r="AI51" s="125"/>
      <c r="AJ51" s="140"/>
    </row>
    <row r="52" spans="1:36" ht="15">
      <c r="A52" s="3">
        <v>5</v>
      </c>
      <c r="B52" s="34">
        <v>5</v>
      </c>
      <c r="C52" s="32" t="s">
        <v>38</v>
      </c>
      <c r="D52" s="31">
        <v>5</v>
      </c>
      <c r="E52" s="31" t="s">
        <v>49</v>
      </c>
      <c r="F52" s="3">
        <v>1</v>
      </c>
      <c r="G52" s="51">
        <f t="shared" si="44"/>
        <v>6.2050000000000001</v>
      </c>
      <c r="H52" s="51">
        <f t="shared" si="46"/>
        <v>27.795000000000002</v>
      </c>
      <c r="I52" s="72">
        <f t="shared" si="27"/>
        <v>18.307692307692307</v>
      </c>
      <c r="J52" s="51">
        <f t="shared" si="28"/>
        <v>9.6115384615384585</v>
      </c>
      <c r="K52" s="51">
        <f t="shared" si="29"/>
        <v>0.91538461538461535</v>
      </c>
      <c r="L52" s="51">
        <f t="shared" si="30"/>
        <v>1.8307692307692307</v>
      </c>
      <c r="M52" s="51">
        <f t="shared" si="31"/>
        <v>0.91538461538461535</v>
      </c>
      <c r="N52" s="51">
        <f t="shared" si="32"/>
        <v>1.8307692307692307</v>
      </c>
      <c r="O52" s="51">
        <f t="shared" si="33"/>
        <v>0.18307692307692308</v>
      </c>
      <c r="P52" s="51">
        <f t="shared" si="34"/>
        <v>2.8376923076923073</v>
      </c>
      <c r="Q52" s="51">
        <f t="shared" si="35"/>
        <v>0.18307692307692308</v>
      </c>
      <c r="R52" s="3" t="s">
        <v>59</v>
      </c>
      <c r="S52" s="84"/>
      <c r="T52" s="51">
        <f t="shared" si="36"/>
        <v>52.307692307692307</v>
      </c>
      <c r="U52" s="51">
        <f t="shared" si="26"/>
        <v>34</v>
      </c>
      <c r="V52" s="51">
        <f t="shared" si="37"/>
        <v>34</v>
      </c>
      <c r="W52" s="51">
        <f t="shared" si="38"/>
        <v>5.4923076923076923</v>
      </c>
      <c r="X52" s="51">
        <f t="shared" si="39"/>
        <v>2.7461538461538462</v>
      </c>
      <c r="Y52" s="51">
        <f t="shared" si="40"/>
        <v>10.984615384615385</v>
      </c>
      <c r="Z52" s="51">
        <f t="shared" si="41"/>
        <v>1.0984615384615384</v>
      </c>
      <c r="AA52" s="51">
        <f t="shared" si="42"/>
        <v>34.052307692307686</v>
      </c>
      <c r="AB52" s="51">
        <f t="shared" si="43"/>
        <v>2.1969230769230768</v>
      </c>
      <c r="AC52" s="43">
        <f t="shared" si="45"/>
        <v>1.2142857142857142</v>
      </c>
      <c r="AD52" s="142"/>
      <c r="AE52" s="142"/>
      <c r="AF52" s="142"/>
      <c r="AG52" s="142"/>
      <c r="AH52" s="124"/>
      <c r="AI52" s="125"/>
      <c r="AJ52" s="140"/>
    </row>
    <row r="53" spans="1:36" ht="15">
      <c r="A53" s="3">
        <v>6</v>
      </c>
      <c r="B53" s="34">
        <v>6</v>
      </c>
      <c r="C53" s="32" t="s">
        <v>39</v>
      </c>
      <c r="D53" s="31">
        <v>6</v>
      </c>
      <c r="E53" s="30" t="s">
        <v>50</v>
      </c>
      <c r="F53" s="3">
        <v>1</v>
      </c>
      <c r="G53" s="51">
        <f t="shared" si="44"/>
        <v>6.2050000000000001</v>
      </c>
      <c r="H53" s="51">
        <f t="shared" si="46"/>
        <v>33.795000000000002</v>
      </c>
      <c r="I53" s="72">
        <f t="shared" si="27"/>
        <v>21.53846153846154</v>
      </c>
      <c r="J53" s="51">
        <f t="shared" si="28"/>
        <v>11.307692307692307</v>
      </c>
      <c r="K53" s="51">
        <f t="shared" si="29"/>
        <v>1.0769230769230771</v>
      </c>
      <c r="L53" s="51">
        <f t="shared" si="30"/>
        <v>2.1538461538461542</v>
      </c>
      <c r="M53" s="51">
        <f t="shared" si="31"/>
        <v>1.0769230769230771</v>
      </c>
      <c r="N53" s="51">
        <f t="shared" si="32"/>
        <v>2.1538461538461542</v>
      </c>
      <c r="O53" s="51">
        <f t="shared" si="33"/>
        <v>0.2153846153846154</v>
      </c>
      <c r="P53" s="51">
        <f t="shared" si="34"/>
        <v>3.3384615384615386</v>
      </c>
      <c r="Q53" s="51">
        <f t="shared" si="35"/>
        <v>0.2153846153846154</v>
      </c>
      <c r="R53" s="3" t="s">
        <v>60</v>
      </c>
      <c r="S53" s="84"/>
      <c r="T53" s="51">
        <f t="shared" si="36"/>
        <v>61.53846153846154</v>
      </c>
      <c r="U53" s="51">
        <f t="shared" si="26"/>
        <v>40</v>
      </c>
      <c r="V53" s="51">
        <f t="shared" si="37"/>
        <v>40</v>
      </c>
      <c r="W53" s="51">
        <f t="shared" si="38"/>
        <v>6.4615384615384626</v>
      </c>
      <c r="X53" s="51">
        <f t="shared" si="39"/>
        <v>3.2307692307692313</v>
      </c>
      <c r="Y53" s="51">
        <f t="shared" si="40"/>
        <v>12.923076923076925</v>
      </c>
      <c r="Z53" s="51">
        <f t="shared" si="41"/>
        <v>1.2923076923076924</v>
      </c>
      <c r="AA53" s="51">
        <f t="shared" si="42"/>
        <v>40.061538461538461</v>
      </c>
      <c r="AB53" s="51">
        <f t="shared" si="43"/>
        <v>2.5846153846153848</v>
      </c>
      <c r="AC53" s="43">
        <f t="shared" si="45"/>
        <v>1.1764705882352942</v>
      </c>
      <c r="AD53" s="142"/>
      <c r="AE53" s="142"/>
      <c r="AF53" s="142"/>
      <c r="AG53" s="142"/>
      <c r="AH53" s="124"/>
      <c r="AI53" s="125"/>
      <c r="AJ53" s="140"/>
    </row>
    <row r="54" spans="1:36" ht="15">
      <c r="A54" s="3">
        <v>7</v>
      </c>
      <c r="B54" s="34">
        <v>7</v>
      </c>
      <c r="C54" s="32" t="s">
        <v>40</v>
      </c>
      <c r="D54" s="31">
        <v>7</v>
      </c>
      <c r="E54" s="30" t="s">
        <v>51</v>
      </c>
      <c r="F54" s="3">
        <v>1</v>
      </c>
      <c r="G54" s="51">
        <f t="shared" si="44"/>
        <v>6.2050000000000001</v>
      </c>
      <c r="H54" s="51">
        <f t="shared" si="46"/>
        <v>39.795000000000002</v>
      </c>
      <c r="I54" s="72">
        <f t="shared" si="27"/>
        <v>24.76923076923077</v>
      </c>
      <c r="J54" s="51">
        <f t="shared" si="28"/>
        <v>13.003846153846153</v>
      </c>
      <c r="K54" s="51">
        <f t="shared" si="29"/>
        <v>1.2384615384615385</v>
      </c>
      <c r="L54" s="51">
        <f t="shared" si="30"/>
        <v>2.476923076923077</v>
      </c>
      <c r="M54" s="51">
        <f t="shared" si="31"/>
        <v>1.2384615384615385</v>
      </c>
      <c r="N54" s="51">
        <f t="shared" si="32"/>
        <v>2.476923076923077</v>
      </c>
      <c r="O54" s="51">
        <f t="shared" si="33"/>
        <v>0.24769230769230771</v>
      </c>
      <c r="P54" s="51">
        <f t="shared" si="34"/>
        <v>3.8392307692307694</v>
      </c>
      <c r="Q54" s="51">
        <f t="shared" si="35"/>
        <v>0.24769230769230771</v>
      </c>
      <c r="R54" s="3" t="s">
        <v>61</v>
      </c>
      <c r="S54" s="84"/>
      <c r="T54" s="51">
        <f t="shared" si="36"/>
        <v>70.769230769230774</v>
      </c>
      <c r="U54" s="51">
        <f t="shared" si="26"/>
        <v>46</v>
      </c>
      <c r="V54" s="51">
        <f t="shared" si="37"/>
        <v>46</v>
      </c>
      <c r="W54" s="51">
        <f t="shared" si="38"/>
        <v>7.430769230769231</v>
      </c>
      <c r="X54" s="51">
        <f t="shared" si="39"/>
        <v>3.7153846153846155</v>
      </c>
      <c r="Y54" s="51">
        <f t="shared" si="40"/>
        <v>14.861538461538462</v>
      </c>
      <c r="Z54" s="51">
        <f t="shared" si="41"/>
        <v>1.4861538461538464</v>
      </c>
      <c r="AA54" s="51">
        <f t="shared" si="42"/>
        <v>46.07076923076923</v>
      </c>
      <c r="AB54" s="51">
        <f t="shared" si="43"/>
        <v>2.9723076923076928</v>
      </c>
      <c r="AC54" s="43">
        <f t="shared" si="45"/>
        <v>1.1499999999999999</v>
      </c>
      <c r="AD54" s="142"/>
      <c r="AE54" s="142"/>
      <c r="AF54" s="142"/>
      <c r="AG54" s="142"/>
      <c r="AH54" s="124"/>
      <c r="AI54" s="125"/>
      <c r="AJ54" s="140"/>
    </row>
    <row r="55" spans="1:36">
      <c r="A55" s="3">
        <v>8</v>
      </c>
      <c r="B55" s="157">
        <v>8</v>
      </c>
      <c r="C55" s="158" t="s">
        <v>41</v>
      </c>
      <c r="D55" s="31">
        <v>8</v>
      </c>
      <c r="E55" s="30" t="s">
        <v>52</v>
      </c>
      <c r="F55" s="3">
        <v>1</v>
      </c>
      <c r="G55" s="51">
        <f t="shared" si="44"/>
        <v>6.2050000000000001</v>
      </c>
      <c r="H55" s="51">
        <f t="shared" si="46"/>
        <v>45.795000000000002</v>
      </c>
      <c r="I55" s="72">
        <f t="shared" si="27"/>
        <v>28</v>
      </c>
      <c r="J55" s="51">
        <f t="shared" si="28"/>
        <v>14.699999999999998</v>
      </c>
      <c r="K55" s="51">
        <f t="shared" si="29"/>
        <v>1.4000000000000001</v>
      </c>
      <c r="L55" s="51">
        <f t="shared" si="30"/>
        <v>2.8000000000000003</v>
      </c>
      <c r="M55" s="51">
        <f t="shared" si="31"/>
        <v>1.4000000000000001</v>
      </c>
      <c r="N55" s="51">
        <f t="shared" si="32"/>
        <v>2.8000000000000003</v>
      </c>
      <c r="O55" s="51">
        <f t="shared" si="33"/>
        <v>0.28000000000000003</v>
      </c>
      <c r="P55" s="51">
        <f t="shared" si="34"/>
        <v>4.34</v>
      </c>
      <c r="Q55" s="51">
        <f t="shared" si="35"/>
        <v>0.28000000000000003</v>
      </c>
      <c r="R55" s="3"/>
      <c r="S55" s="84"/>
      <c r="T55" s="51">
        <f t="shared" si="36"/>
        <v>80</v>
      </c>
      <c r="U55" s="51">
        <f t="shared" si="26"/>
        <v>52</v>
      </c>
      <c r="V55" s="51">
        <f t="shared" si="37"/>
        <v>52</v>
      </c>
      <c r="W55" s="51">
        <f t="shared" si="38"/>
        <v>8.4</v>
      </c>
      <c r="X55" s="51">
        <f t="shared" si="39"/>
        <v>4.2</v>
      </c>
      <c r="Y55" s="51">
        <f t="shared" si="40"/>
        <v>16.8</v>
      </c>
      <c r="Z55" s="51">
        <f t="shared" si="41"/>
        <v>1.6800000000000002</v>
      </c>
      <c r="AA55" s="51">
        <f t="shared" si="42"/>
        <v>52.08</v>
      </c>
      <c r="AB55" s="51">
        <f t="shared" si="43"/>
        <v>3.3600000000000003</v>
      </c>
      <c r="AC55" s="43">
        <f t="shared" si="45"/>
        <v>1.1304347826086956</v>
      </c>
      <c r="AD55" s="142"/>
      <c r="AE55" s="142"/>
      <c r="AF55" s="142"/>
      <c r="AG55" s="143"/>
      <c r="AH55" s="124"/>
      <c r="AI55" s="125"/>
      <c r="AJ55" s="140"/>
    </row>
    <row r="56" spans="1:36">
      <c r="A56" s="3">
        <v>9</v>
      </c>
      <c r="B56" s="157"/>
      <c r="C56" s="158"/>
      <c r="D56" s="31">
        <v>9</v>
      </c>
      <c r="E56" s="30" t="s">
        <v>53</v>
      </c>
      <c r="F56" s="3">
        <v>1</v>
      </c>
      <c r="G56" s="51">
        <f t="shared" si="44"/>
        <v>6.2050000000000001</v>
      </c>
      <c r="H56" s="51">
        <f t="shared" si="46"/>
        <v>51.795000000000002</v>
      </c>
      <c r="I56" s="72">
        <f t="shared" si="27"/>
        <v>31.23076923076923</v>
      </c>
      <c r="J56" s="51">
        <f t="shared" si="28"/>
        <v>16.396153846153844</v>
      </c>
      <c r="K56" s="51">
        <f t="shared" si="29"/>
        <v>1.5615384615384615</v>
      </c>
      <c r="L56" s="51">
        <f t="shared" si="30"/>
        <v>3.1230769230769231</v>
      </c>
      <c r="M56" s="51">
        <f t="shared" si="31"/>
        <v>1.5615384615384615</v>
      </c>
      <c r="N56" s="51">
        <f t="shared" si="32"/>
        <v>3.1230769230769231</v>
      </c>
      <c r="O56" s="51">
        <f t="shared" si="33"/>
        <v>0.31230769230769229</v>
      </c>
      <c r="P56" s="51">
        <f t="shared" si="34"/>
        <v>4.8407692307692303</v>
      </c>
      <c r="Q56" s="51">
        <f t="shared" si="35"/>
        <v>0.31230769230769229</v>
      </c>
      <c r="R56" s="3"/>
      <c r="S56" s="84"/>
      <c r="T56" s="51">
        <f t="shared" si="36"/>
        <v>89.230769230769226</v>
      </c>
      <c r="U56" s="51">
        <f t="shared" si="26"/>
        <v>58</v>
      </c>
      <c r="V56" s="51">
        <f t="shared" si="37"/>
        <v>58</v>
      </c>
      <c r="W56" s="51">
        <f t="shared" si="38"/>
        <v>9.3692307692307697</v>
      </c>
      <c r="X56" s="51">
        <f t="shared" si="39"/>
        <v>4.6846153846153848</v>
      </c>
      <c r="Y56" s="51">
        <f t="shared" si="40"/>
        <v>18.738461538461539</v>
      </c>
      <c r="Z56" s="51">
        <f t="shared" si="41"/>
        <v>1.8738461538461537</v>
      </c>
      <c r="AA56" s="51">
        <f t="shared" si="42"/>
        <v>58.089230769230767</v>
      </c>
      <c r="AB56" s="51">
        <f t="shared" si="43"/>
        <v>3.7476923076923074</v>
      </c>
      <c r="AC56" s="43">
        <f t="shared" si="45"/>
        <v>1.1153846153846154</v>
      </c>
      <c r="AD56" s="142"/>
      <c r="AE56" s="142"/>
      <c r="AF56" s="142"/>
      <c r="AG56" s="3"/>
      <c r="AH56" s="3"/>
      <c r="AI56" s="3"/>
      <c r="AJ56" s="3"/>
    </row>
    <row r="57" spans="1:36">
      <c r="A57" s="3">
        <v>10</v>
      </c>
      <c r="B57" s="157"/>
      <c r="C57" s="158"/>
      <c r="D57" s="31">
        <v>10</v>
      </c>
      <c r="E57" s="30" t="s">
        <v>54</v>
      </c>
      <c r="F57" s="3">
        <v>1</v>
      </c>
      <c r="G57" s="51">
        <f t="shared" si="44"/>
        <v>6.2050000000000001</v>
      </c>
      <c r="H57" s="51">
        <f t="shared" si="46"/>
        <v>57.795000000000002</v>
      </c>
      <c r="I57" s="72">
        <f t="shared" si="27"/>
        <v>34.46153846153846</v>
      </c>
      <c r="J57" s="51">
        <f t="shared" si="28"/>
        <v>18.092307692307688</v>
      </c>
      <c r="K57" s="51">
        <f t="shared" si="29"/>
        <v>1.7230769230769232</v>
      </c>
      <c r="L57" s="51">
        <f t="shared" si="30"/>
        <v>3.4461538461538463</v>
      </c>
      <c r="M57" s="51">
        <f t="shared" si="31"/>
        <v>1.7230769230769232</v>
      </c>
      <c r="N57" s="51">
        <f t="shared" si="32"/>
        <v>3.4461538461538463</v>
      </c>
      <c r="O57" s="51">
        <f t="shared" si="33"/>
        <v>0.3446153846153846</v>
      </c>
      <c r="P57" s="51">
        <f t="shared" si="34"/>
        <v>5.3415384615384616</v>
      </c>
      <c r="Q57" s="51">
        <f t="shared" si="35"/>
        <v>0.3446153846153846</v>
      </c>
      <c r="R57" s="3"/>
      <c r="S57" s="84"/>
      <c r="T57" s="51">
        <f t="shared" si="36"/>
        <v>98.461538461538453</v>
      </c>
      <c r="U57" s="51">
        <f t="shared" si="26"/>
        <v>64</v>
      </c>
      <c r="V57" s="51">
        <f t="shared" si="37"/>
        <v>64</v>
      </c>
      <c r="W57" s="51">
        <f t="shared" si="38"/>
        <v>10.338461538461539</v>
      </c>
      <c r="X57" s="51">
        <f t="shared" si="39"/>
        <v>5.1692307692307695</v>
      </c>
      <c r="Y57" s="51">
        <f t="shared" si="40"/>
        <v>20.676923076923078</v>
      </c>
      <c r="Z57" s="51">
        <f t="shared" si="41"/>
        <v>2.0676923076923077</v>
      </c>
      <c r="AA57" s="51">
        <f t="shared" si="42"/>
        <v>64.098461538461535</v>
      </c>
      <c r="AB57" s="51">
        <f t="shared" si="43"/>
        <v>4.1353846153846154</v>
      </c>
      <c r="AC57" s="43">
        <f t="shared" si="45"/>
        <v>1.103448275862069</v>
      </c>
      <c r="AD57" s="143"/>
      <c r="AE57" s="143"/>
      <c r="AF57" s="143"/>
      <c r="AG57" s="3"/>
      <c r="AH57" s="3"/>
      <c r="AI57" s="3"/>
      <c r="AJ57" s="3"/>
    </row>
    <row r="59" spans="1:36">
      <c r="L59" s="3"/>
      <c r="M59" s="44" t="s">
        <v>17</v>
      </c>
      <c r="N59" s="44" t="s">
        <v>74</v>
      </c>
    </row>
    <row r="60" spans="1:36">
      <c r="L60" s="3" t="s">
        <v>75</v>
      </c>
      <c r="M60" s="44">
        <v>50</v>
      </c>
      <c r="N60" s="44">
        <f>100-M60</f>
        <v>50</v>
      </c>
    </row>
    <row r="61" spans="1:36">
      <c r="L61" s="3" t="s">
        <v>76</v>
      </c>
      <c r="M61" s="44">
        <v>65</v>
      </c>
      <c r="N61" s="44">
        <f>100-M61</f>
        <v>35</v>
      </c>
    </row>
    <row r="62" spans="1:36">
      <c r="L62" s="3" t="s">
        <v>77</v>
      </c>
      <c r="M62" s="44">
        <v>80</v>
      </c>
      <c r="N62" s="44">
        <f>100-M62</f>
        <v>20</v>
      </c>
    </row>
  </sheetData>
  <mergeCells count="111">
    <mergeCell ref="W45:X46"/>
    <mergeCell ref="Y45:Z46"/>
    <mergeCell ref="AA45:AB45"/>
    <mergeCell ref="AA46:AB46"/>
    <mergeCell ref="AF5:AF9"/>
    <mergeCell ref="AD5:AD9"/>
    <mergeCell ref="AE5:AE9"/>
    <mergeCell ref="AD10:AD19"/>
    <mergeCell ref="AE10:AE19"/>
    <mergeCell ref="AF10:AF19"/>
    <mergeCell ref="AA7:AB7"/>
    <mergeCell ref="AA8:AB8"/>
    <mergeCell ref="W7:X8"/>
    <mergeCell ref="Y7:Z8"/>
    <mergeCell ref="W5:AB6"/>
    <mergeCell ref="P7:Q7"/>
    <mergeCell ref="C17:C19"/>
    <mergeCell ref="B17:B19"/>
    <mergeCell ref="B55:B57"/>
    <mergeCell ref="C55:C57"/>
    <mergeCell ref="A43:A47"/>
    <mergeCell ref="A27:A32"/>
    <mergeCell ref="B27:E29"/>
    <mergeCell ref="B30:C30"/>
    <mergeCell ref="D30:E30"/>
    <mergeCell ref="B31:B32"/>
    <mergeCell ref="C31:C32"/>
    <mergeCell ref="D31:D32"/>
    <mergeCell ref="E31:E32"/>
    <mergeCell ref="A5:A9"/>
    <mergeCell ref="F5:F9"/>
    <mergeCell ref="B8:B9"/>
    <mergeCell ref="C8:C9"/>
    <mergeCell ref="D8:D9"/>
    <mergeCell ref="E8:E9"/>
    <mergeCell ref="B5:E6"/>
    <mergeCell ref="I44:I47"/>
    <mergeCell ref="J44:K45"/>
    <mergeCell ref="L44:Q44"/>
    <mergeCell ref="B7:C7"/>
    <mergeCell ref="D7:E7"/>
    <mergeCell ref="J6:K7"/>
    <mergeCell ref="AG5:AG9"/>
    <mergeCell ref="AG27:AG32"/>
    <mergeCell ref="AH5:AH9"/>
    <mergeCell ref="AH27:AH32"/>
    <mergeCell ref="AG10:AG19"/>
    <mergeCell ref="AH10:AH19"/>
    <mergeCell ref="U5:U9"/>
    <mergeCell ref="V5:V9"/>
    <mergeCell ref="AC5:AC9"/>
    <mergeCell ref="G7:H7"/>
    <mergeCell ref="G8:G9"/>
    <mergeCell ref="H8:H9"/>
    <mergeCell ref="S5:S9"/>
    <mergeCell ref="I6:I9"/>
    <mergeCell ref="T5:T9"/>
    <mergeCell ref="I5:P5"/>
    <mergeCell ref="G5:H6"/>
    <mergeCell ref="R5:R9"/>
    <mergeCell ref="L6:Q6"/>
    <mergeCell ref="L7:M7"/>
    <mergeCell ref="N7:O7"/>
    <mergeCell ref="AJ48:AJ55"/>
    <mergeCell ref="AJ5:AJ9"/>
    <mergeCell ref="AI5:AI9"/>
    <mergeCell ref="AI27:AI32"/>
    <mergeCell ref="AJ27:AJ32"/>
    <mergeCell ref="AI10:AI19"/>
    <mergeCell ref="AJ10:AJ19"/>
    <mergeCell ref="AJ43:AJ47"/>
    <mergeCell ref="F43:F47"/>
    <mergeCell ref="U27:U32"/>
    <mergeCell ref="V27:V32"/>
    <mergeCell ref="AC27:AC32"/>
    <mergeCell ref="S27:S32"/>
    <mergeCell ref="F27:F32"/>
    <mergeCell ref="G27:H28"/>
    <mergeCell ref="R27:R32"/>
    <mergeCell ref="G29:H30"/>
    <mergeCell ref="G31:G32"/>
    <mergeCell ref="H31:H32"/>
    <mergeCell ref="R43:R47"/>
    <mergeCell ref="S43:S47"/>
    <mergeCell ref="U43:U47"/>
    <mergeCell ref="V43:V47"/>
    <mergeCell ref="AG48:AG55"/>
    <mergeCell ref="AH48:AH55"/>
    <mergeCell ref="AI48:AI55"/>
    <mergeCell ref="B46:B47"/>
    <mergeCell ref="C46:C47"/>
    <mergeCell ref="D46:D47"/>
    <mergeCell ref="E46:E47"/>
    <mergeCell ref="AC43:AC47"/>
    <mergeCell ref="G44:H45"/>
    <mergeCell ref="AG43:AG47"/>
    <mergeCell ref="AH43:AH47"/>
    <mergeCell ref="AI43:AI47"/>
    <mergeCell ref="B43:E45"/>
    <mergeCell ref="I43:P43"/>
    <mergeCell ref="T43:T47"/>
    <mergeCell ref="W43:AB44"/>
    <mergeCell ref="AD48:AD57"/>
    <mergeCell ref="AE48:AE57"/>
    <mergeCell ref="AF48:AF57"/>
    <mergeCell ref="AD43:AD47"/>
    <mergeCell ref="AE43:AE47"/>
    <mergeCell ref="AF43:AF47"/>
    <mergeCell ref="L45:M45"/>
    <mergeCell ref="N45:O45"/>
    <mergeCell ref="P45:Q45"/>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3"/>
  <sheetViews>
    <sheetView topLeftCell="B1" zoomScale="90" zoomScaleNormal="90" workbookViewId="0">
      <pane ySplit="3" topLeftCell="A4" activePane="bottomLeft" state="frozen"/>
      <selection activeCell="B1" sqref="B1"/>
      <selection pane="bottomLeft" activeCell="B27" sqref="B27"/>
    </sheetView>
  </sheetViews>
  <sheetFormatPr defaultRowHeight="11.25"/>
  <cols>
    <col min="1" max="1" width="3.125" style="26" hidden="1" customWidth="1"/>
    <col min="2" max="2" width="3.25" style="15" bestFit="1" customWidth="1"/>
    <col min="3" max="3" width="19.75" style="27" customWidth="1"/>
    <col min="4" max="5" width="5.5" style="15" bestFit="1" customWidth="1"/>
    <col min="6" max="6" width="6.875" style="15" customWidth="1"/>
    <col min="7" max="7" width="5.875" style="15" customWidth="1"/>
    <col min="8" max="8" width="5.5" style="15" bestFit="1" customWidth="1"/>
    <col min="9" max="9" width="6.875" style="15" customWidth="1"/>
    <col min="10" max="10" width="5.5" style="15" bestFit="1" customWidth="1"/>
    <col min="11" max="11" width="6.375" style="15" bestFit="1" customWidth="1"/>
    <col min="12" max="12" width="6.875" style="15" customWidth="1"/>
    <col min="13" max="13" width="5.5" style="15" bestFit="1" customWidth="1"/>
    <col min="14" max="14" width="6.375" style="15" bestFit="1" customWidth="1"/>
    <col min="15" max="15" width="6.875" style="15" customWidth="1"/>
    <col min="16" max="16" width="5.5" style="15" bestFit="1" customWidth="1"/>
    <col min="17" max="17" width="6.375" style="15" bestFit="1" customWidth="1"/>
    <col min="18" max="18" width="6.875" style="15" customWidth="1"/>
    <col min="19" max="19" width="5.5" style="15" bestFit="1" customWidth="1"/>
    <col min="20" max="20" width="6.375" style="15" bestFit="1" customWidth="1"/>
    <col min="21" max="21" width="6.875" style="15" customWidth="1"/>
    <col min="22" max="22" width="5.5" style="15" bestFit="1" customWidth="1"/>
    <col min="23" max="23" width="6.375" style="15" bestFit="1" customWidth="1"/>
    <col min="24" max="24" width="6.875" style="15" customWidth="1"/>
    <col min="25" max="25" width="5.5" style="15" bestFit="1" customWidth="1"/>
    <col min="26" max="26" width="6.375" style="15" bestFit="1" customWidth="1"/>
    <col min="27" max="27" width="6.875" style="15" customWidth="1"/>
    <col min="28" max="33" width="9" style="15"/>
    <col min="34" max="34" width="9.875" style="15" bestFit="1" customWidth="1"/>
    <col min="35" max="16384" width="9" style="15"/>
  </cols>
  <sheetData>
    <row r="1" spans="1:35" ht="18" customHeight="1">
      <c r="A1" s="164" t="s">
        <v>22</v>
      </c>
      <c r="B1" s="166" t="s">
        <v>33</v>
      </c>
      <c r="C1" s="167"/>
      <c r="D1" s="167"/>
      <c r="E1" s="167"/>
      <c r="F1" s="167"/>
      <c r="G1" s="167"/>
      <c r="H1" s="167"/>
      <c r="I1" s="167"/>
      <c r="J1" s="167"/>
      <c r="K1" s="167"/>
      <c r="L1" s="167"/>
      <c r="M1" s="167"/>
      <c r="N1" s="167"/>
      <c r="O1" s="167"/>
      <c r="P1" s="167"/>
      <c r="Q1" s="167"/>
      <c r="R1" s="167"/>
      <c r="S1" s="167"/>
      <c r="T1" s="167"/>
      <c r="U1" s="167"/>
      <c r="V1" s="167"/>
      <c r="W1" s="12"/>
      <c r="X1" s="36"/>
      <c r="Y1" s="12"/>
      <c r="Z1" s="12"/>
      <c r="AA1" s="36"/>
      <c r="AB1" s="13"/>
      <c r="AC1" s="13"/>
      <c r="AD1" s="13"/>
      <c r="AE1" s="13"/>
      <c r="AF1" s="14"/>
    </row>
    <row r="2" spans="1:35" ht="12" customHeight="1">
      <c r="A2" s="165"/>
      <c r="B2" s="168" t="s">
        <v>23</v>
      </c>
      <c r="C2" s="159" t="s">
        <v>24</v>
      </c>
      <c r="D2" s="159" t="s">
        <v>25</v>
      </c>
      <c r="E2" s="159"/>
      <c r="F2" s="159"/>
      <c r="G2" s="159"/>
      <c r="H2" s="159"/>
      <c r="I2" s="159"/>
      <c r="J2" s="159"/>
      <c r="K2" s="159"/>
      <c r="L2" s="159"/>
      <c r="M2" s="159"/>
      <c r="N2" s="159"/>
      <c r="O2" s="159"/>
      <c r="P2" s="159"/>
      <c r="Q2" s="159"/>
      <c r="R2" s="159"/>
      <c r="S2" s="159"/>
      <c r="T2" s="159"/>
      <c r="U2" s="159"/>
      <c r="V2" s="159"/>
      <c r="W2" s="159"/>
      <c r="X2" s="159"/>
      <c r="Y2" s="159"/>
      <c r="Z2" s="159"/>
      <c r="AA2" s="39"/>
      <c r="AB2" s="16"/>
      <c r="AC2" s="16"/>
      <c r="AD2" s="16"/>
      <c r="AE2" s="16"/>
    </row>
    <row r="3" spans="1:35" ht="12.75">
      <c r="A3" s="17"/>
      <c r="B3" s="168"/>
      <c r="C3" s="159"/>
      <c r="D3" s="160">
        <v>1</v>
      </c>
      <c r="E3" s="161"/>
      <c r="F3" s="162"/>
      <c r="G3" s="159">
        <v>2</v>
      </c>
      <c r="H3" s="159"/>
      <c r="I3" s="38"/>
      <c r="J3" s="159">
        <v>3</v>
      </c>
      <c r="K3" s="159"/>
      <c r="L3" s="38"/>
      <c r="M3" s="159">
        <v>4</v>
      </c>
      <c r="N3" s="159"/>
      <c r="O3" s="38"/>
      <c r="P3" s="159">
        <v>5</v>
      </c>
      <c r="Q3" s="159"/>
      <c r="R3" s="38"/>
      <c r="S3" s="159">
        <v>6</v>
      </c>
      <c r="T3" s="159"/>
      <c r="U3" s="38"/>
      <c r="V3" s="159">
        <v>7</v>
      </c>
      <c r="W3" s="159"/>
      <c r="X3" s="38"/>
      <c r="Y3" s="159">
        <v>8</v>
      </c>
      <c r="Z3" s="159"/>
      <c r="AA3" s="38"/>
      <c r="AB3" s="16"/>
      <c r="AC3" s="16"/>
      <c r="AD3" s="16"/>
      <c r="AE3" s="16"/>
    </row>
    <row r="4" spans="1:35" ht="12.75">
      <c r="A4" s="17"/>
      <c r="B4" s="37"/>
      <c r="C4" s="38"/>
      <c r="D4" s="18" t="s">
        <v>2</v>
      </c>
      <c r="E4" s="18" t="s">
        <v>3</v>
      </c>
      <c r="F4" s="18" t="s">
        <v>71</v>
      </c>
      <c r="G4" s="18" t="s">
        <v>2</v>
      </c>
      <c r="H4" s="18" t="s">
        <v>3</v>
      </c>
      <c r="I4" s="18" t="s">
        <v>71</v>
      </c>
      <c r="J4" s="18" t="s">
        <v>2</v>
      </c>
      <c r="K4" s="18" t="s">
        <v>3</v>
      </c>
      <c r="L4" s="18" t="s">
        <v>71</v>
      </c>
      <c r="M4" s="18" t="s">
        <v>2</v>
      </c>
      <c r="N4" s="18" t="s">
        <v>3</v>
      </c>
      <c r="O4" s="18" t="s">
        <v>71</v>
      </c>
      <c r="P4" s="18" t="s">
        <v>2</v>
      </c>
      <c r="Q4" s="18" t="s">
        <v>3</v>
      </c>
      <c r="R4" s="18" t="s">
        <v>71</v>
      </c>
      <c r="S4" s="18" t="s">
        <v>2</v>
      </c>
      <c r="T4" s="18" t="s">
        <v>3</v>
      </c>
      <c r="U4" s="18" t="s">
        <v>71</v>
      </c>
      <c r="V4" s="18" t="s">
        <v>2</v>
      </c>
      <c r="W4" s="18" t="s">
        <v>3</v>
      </c>
      <c r="X4" s="18" t="s">
        <v>71</v>
      </c>
      <c r="Y4" s="18" t="s">
        <v>2</v>
      </c>
      <c r="Z4" s="18" t="s">
        <v>3</v>
      </c>
      <c r="AA4" s="18" t="s">
        <v>71</v>
      </c>
      <c r="AB4" s="16"/>
      <c r="AC4" s="16"/>
      <c r="AD4" s="16"/>
      <c r="AE4" s="16"/>
    </row>
    <row r="5" spans="1:35" ht="12.75">
      <c r="A5" s="17"/>
      <c r="B5" s="163" t="s">
        <v>26</v>
      </c>
      <c r="C5" s="163"/>
      <c r="D5" s="163"/>
      <c r="E5" s="163"/>
      <c r="F5" s="163"/>
      <c r="G5" s="163"/>
      <c r="H5" s="163"/>
      <c r="I5" s="163"/>
      <c r="J5" s="163"/>
      <c r="K5" s="163"/>
      <c r="L5" s="163"/>
      <c r="M5" s="163"/>
      <c r="N5" s="163"/>
      <c r="O5" s="163"/>
      <c r="P5" s="163"/>
      <c r="Q5" s="163"/>
      <c r="R5" s="163"/>
      <c r="S5" s="163"/>
      <c r="T5" s="163"/>
      <c r="U5" s="163"/>
      <c r="V5" s="163"/>
      <c r="W5" s="35"/>
      <c r="X5" s="35"/>
      <c r="Y5" s="35"/>
      <c r="Z5" s="35"/>
      <c r="AA5" s="35"/>
      <c r="AB5" s="16"/>
      <c r="AC5" s="16"/>
      <c r="AD5" s="16"/>
      <c r="AE5" s="16"/>
    </row>
    <row r="6" spans="1:35" s="16" customFormat="1" ht="12" customHeight="1">
      <c r="A6" s="19">
        <v>1</v>
      </c>
      <c r="B6" s="20">
        <v>1</v>
      </c>
      <c r="C6" s="21" t="str">
        <f>'[1]Thang luong P1 - cd'!$D6</f>
        <v>TP Depot</v>
      </c>
      <c r="D6" s="53">
        <f>'[1]Thang luong P1 - cd'!$I6/1000000</f>
        <v>6.2050000000000001</v>
      </c>
      <c r="E6" s="53">
        <f>'CS P1 co dinh'!H48</f>
        <v>3.7949999999999999</v>
      </c>
      <c r="F6" s="53">
        <f>E6+D6</f>
        <v>10</v>
      </c>
      <c r="G6" s="53">
        <f t="shared" ref="G6:G33" si="0">D6</f>
        <v>6.2050000000000001</v>
      </c>
      <c r="H6" s="53">
        <f>'CS P1 co dinh'!H49</f>
        <v>9.7949999999999999</v>
      </c>
      <c r="I6" s="53">
        <f>H6+G6</f>
        <v>16</v>
      </c>
      <c r="J6" s="53">
        <f>G6</f>
        <v>6.2050000000000001</v>
      </c>
      <c r="K6" s="53">
        <f>'CS P1 co dinh'!H50</f>
        <v>15.795</v>
      </c>
      <c r="L6" s="53">
        <f>K6+J6</f>
        <v>22</v>
      </c>
      <c r="M6" s="53">
        <f>J6</f>
        <v>6.2050000000000001</v>
      </c>
      <c r="N6" s="53">
        <f>'CS P1 co dinh'!H51</f>
        <v>21.795000000000002</v>
      </c>
      <c r="O6" s="53">
        <f>N6+M6</f>
        <v>28</v>
      </c>
      <c r="P6" s="53">
        <f>M6</f>
        <v>6.2050000000000001</v>
      </c>
      <c r="Q6" s="53">
        <f>'CS P1 co dinh'!H52</f>
        <v>27.795000000000002</v>
      </c>
      <c r="R6" s="53">
        <f>Q6+P6</f>
        <v>34</v>
      </c>
      <c r="S6" s="53">
        <f>P6</f>
        <v>6.2050000000000001</v>
      </c>
      <c r="T6" s="53">
        <f>'CS P1 co dinh'!H53</f>
        <v>33.795000000000002</v>
      </c>
      <c r="U6" s="53">
        <f>T6+S6</f>
        <v>40</v>
      </c>
      <c r="V6" s="53">
        <f>S6</f>
        <v>6.2050000000000001</v>
      </c>
      <c r="W6" s="53">
        <f>'CS P1 co dinh'!H54</f>
        <v>39.795000000000002</v>
      </c>
      <c r="X6" s="53">
        <f>W6+V6</f>
        <v>46</v>
      </c>
      <c r="Y6" s="53">
        <f>V6</f>
        <v>6.2050000000000001</v>
      </c>
      <c r="Z6" s="53">
        <f>'CS P1 co dinh'!H55</f>
        <v>45.795000000000002</v>
      </c>
      <c r="AA6" s="53">
        <f>Z6+Y6</f>
        <v>52</v>
      </c>
      <c r="AC6" s="22"/>
    </row>
    <row r="7" spans="1:35" s="16" customFormat="1" ht="12.75">
      <c r="A7" s="19"/>
      <c r="B7" s="20">
        <v>2</v>
      </c>
      <c r="C7" s="21" t="str">
        <f>'[1]Thang luong P1 - cd'!$D7</f>
        <v>GĐ</v>
      </c>
      <c r="D7" s="53">
        <f>'[1]Thang luong P1 - cd'!$I7/1000000</f>
        <v>6.077</v>
      </c>
      <c r="E7" s="53"/>
      <c r="F7" s="53">
        <f t="shared" ref="F7:F33" si="1">E7+D7</f>
        <v>6.077</v>
      </c>
      <c r="G7" s="53">
        <f t="shared" si="0"/>
        <v>6.077</v>
      </c>
      <c r="H7" s="53"/>
      <c r="I7" s="53">
        <f t="shared" ref="I7:I33" si="2">H7+G7</f>
        <v>6.077</v>
      </c>
      <c r="J7" s="53">
        <f t="shared" ref="J7:J33" si="3">G7</f>
        <v>6.077</v>
      </c>
      <c r="K7" s="53"/>
      <c r="L7" s="53">
        <f t="shared" ref="L7:L33" si="4">K7+J7</f>
        <v>6.077</v>
      </c>
      <c r="M7" s="53">
        <f t="shared" ref="M7:M33" si="5">J7</f>
        <v>6.077</v>
      </c>
      <c r="N7" s="53"/>
      <c r="O7" s="53">
        <f t="shared" ref="O7:O33" si="6">N7+M7</f>
        <v>6.077</v>
      </c>
      <c r="P7" s="53">
        <f t="shared" ref="P7:P33" si="7">M7</f>
        <v>6.077</v>
      </c>
      <c r="Q7" s="53"/>
      <c r="R7" s="53">
        <f t="shared" ref="R7:R33" si="8">Q7+P7</f>
        <v>6.077</v>
      </c>
      <c r="S7" s="53">
        <f t="shared" ref="S7:S33" si="9">P7</f>
        <v>6.077</v>
      </c>
      <c r="T7" s="53"/>
      <c r="U7" s="53">
        <f t="shared" ref="U7:U33" si="10">T7+S7</f>
        <v>6.077</v>
      </c>
      <c r="V7" s="53">
        <f t="shared" ref="V7:V33" si="11">S7</f>
        <v>6.077</v>
      </c>
      <c r="W7" s="53"/>
      <c r="X7" s="53">
        <f t="shared" ref="X7:X33" si="12">W7+V7</f>
        <v>6.077</v>
      </c>
      <c r="Y7" s="53">
        <f t="shared" ref="Y7:Y33" si="13">V7</f>
        <v>6.077</v>
      </c>
      <c r="Z7" s="53"/>
      <c r="AA7" s="53">
        <f t="shared" ref="AA7:AA33" si="14">Z7+Y7</f>
        <v>6.077</v>
      </c>
      <c r="AC7" s="22"/>
    </row>
    <row r="8" spans="1:35" s="16" customFormat="1" ht="12.75" customHeight="1">
      <c r="A8" s="19">
        <v>2</v>
      </c>
      <c r="B8" s="20">
        <v>3</v>
      </c>
      <c r="C8" s="21" t="str">
        <f>'[1]Thang luong P1 - cd'!$D8</f>
        <v>PGĐ</v>
      </c>
      <c r="D8" s="53">
        <f>'[1]Thang luong P1 - cd'!$I8/1000000</f>
        <v>5.8929999999999998</v>
      </c>
      <c r="E8" s="20"/>
      <c r="F8" s="53">
        <f t="shared" si="1"/>
        <v>5.8929999999999998</v>
      </c>
      <c r="G8" s="53">
        <f t="shared" si="0"/>
        <v>5.8929999999999998</v>
      </c>
      <c r="H8" s="20"/>
      <c r="I8" s="53">
        <f t="shared" si="2"/>
        <v>5.8929999999999998</v>
      </c>
      <c r="J8" s="53">
        <f t="shared" si="3"/>
        <v>5.8929999999999998</v>
      </c>
      <c r="K8" s="20"/>
      <c r="L8" s="53">
        <f t="shared" si="4"/>
        <v>5.8929999999999998</v>
      </c>
      <c r="M8" s="53">
        <f t="shared" si="5"/>
        <v>5.8929999999999998</v>
      </c>
      <c r="N8" s="20"/>
      <c r="O8" s="53">
        <f t="shared" si="6"/>
        <v>5.8929999999999998</v>
      </c>
      <c r="P8" s="53">
        <f t="shared" si="7"/>
        <v>5.8929999999999998</v>
      </c>
      <c r="Q8" s="20"/>
      <c r="R8" s="53">
        <f t="shared" si="8"/>
        <v>5.8929999999999998</v>
      </c>
      <c r="S8" s="53">
        <f t="shared" si="9"/>
        <v>5.8929999999999998</v>
      </c>
      <c r="T8" s="20"/>
      <c r="U8" s="53">
        <f t="shared" si="10"/>
        <v>5.8929999999999998</v>
      </c>
      <c r="V8" s="53">
        <f t="shared" si="11"/>
        <v>5.8929999999999998</v>
      </c>
      <c r="W8" s="20"/>
      <c r="X8" s="53">
        <f t="shared" si="12"/>
        <v>5.8929999999999998</v>
      </c>
      <c r="Y8" s="53">
        <f t="shared" si="13"/>
        <v>5.8929999999999998</v>
      </c>
      <c r="Z8" s="20"/>
      <c r="AA8" s="53">
        <f t="shared" si="14"/>
        <v>5.8929999999999998</v>
      </c>
      <c r="AD8" s="22"/>
    </row>
    <row r="9" spans="1:35" s="22" customFormat="1" ht="12.75">
      <c r="A9" s="23"/>
      <c r="B9" s="20">
        <v>4</v>
      </c>
      <c r="C9" s="21" t="str">
        <f>'[1]Thang luong P1 - cd'!$D9</f>
        <v>TP Cho thuê Kho</v>
      </c>
      <c r="D9" s="53">
        <f>'[1]Thang luong P1 - cd'!$I9/1000000</f>
        <v>5.5940000000000003</v>
      </c>
      <c r="E9" s="53"/>
      <c r="F9" s="53">
        <f t="shared" si="1"/>
        <v>5.5940000000000003</v>
      </c>
      <c r="G9" s="53">
        <f t="shared" si="0"/>
        <v>5.5940000000000003</v>
      </c>
      <c r="H9" s="53"/>
      <c r="I9" s="53">
        <f t="shared" si="2"/>
        <v>5.5940000000000003</v>
      </c>
      <c r="J9" s="53">
        <f t="shared" si="3"/>
        <v>5.5940000000000003</v>
      </c>
      <c r="K9" s="53"/>
      <c r="L9" s="53">
        <f t="shared" si="4"/>
        <v>5.5940000000000003</v>
      </c>
      <c r="M9" s="53">
        <f t="shared" si="5"/>
        <v>5.5940000000000003</v>
      </c>
      <c r="N9" s="53"/>
      <c r="O9" s="53">
        <f t="shared" si="6"/>
        <v>5.5940000000000003</v>
      </c>
      <c r="P9" s="53">
        <f t="shared" si="7"/>
        <v>5.5940000000000003</v>
      </c>
      <c r="Q9" s="53"/>
      <c r="R9" s="53">
        <f t="shared" si="8"/>
        <v>5.5940000000000003</v>
      </c>
      <c r="S9" s="53">
        <f t="shared" si="9"/>
        <v>5.5940000000000003</v>
      </c>
      <c r="T9" s="53"/>
      <c r="U9" s="53">
        <f t="shared" si="10"/>
        <v>5.5940000000000003</v>
      </c>
      <c r="V9" s="53">
        <f t="shared" si="11"/>
        <v>5.5940000000000003</v>
      </c>
      <c r="W9" s="53"/>
      <c r="X9" s="53">
        <f t="shared" si="12"/>
        <v>5.5940000000000003</v>
      </c>
      <c r="Y9" s="53">
        <f t="shared" si="13"/>
        <v>5.5940000000000003</v>
      </c>
      <c r="Z9" s="53"/>
      <c r="AA9" s="53">
        <f t="shared" si="14"/>
        <v>5.5940000000000003</v>
      </c>
    </row>
    <row r="10" spans="1:35" s="25" customFormat="1" ht="12.75" customHeight="1">
      <c r="A10" s="24">
        <v>3</v>
      </c>
      <c r="B10" s="20">
        <v>5</v>
      </c>
      <c r="C10" s="21" t="str">
        <f>'[1]Thang luong P1 - cd'!$D10</f>
        <v>TP Vận chuyển</v>
      </c>
      <c r="D10" s="53">
        <f>'[1]Thang luong P1 - cd'!$I10/1000000</f>
        <v>5.5940000000000003</v>
      </c>
      <c r="E10" s="58"/>
      <c r="F10" s="53">
        <f t="shared" si="1"/>
        <v>5.5940000000000003</v>
      </c>
      <c r="G10" s="53">
        <f t="shared" si="0"/>
        <v>5.5940000000000003</v>
      </c>
      <c r="H10" s="58"/>
      <c r="I10" s="53">
        <f t="shared" si="2"/>
        <v>5.5940000000000003</v>
      </c>
      <c r="J10" s="53">
        <f t="shared" si="3"/>
        <v>5.5940000000000003</v>
      </c>
      <c r="K10" s="58"/>
      <c r="L10" s="53">
        <f t="shared" si="4"/>
        <v>5.5940000000000003</v>
      </c>
      <c r="M10" s="53">
        <f t="shared" si="5"/>
        <v>5.5940000000000003</v>
      </c>
      <c r="N10" s="58"/>
      <c r="O10" s="53">
        <f t="shared" si="6"/>
        <v>5.5940000000000003</v>
      </c>
      <c r="P10" s="53">
        <f t="shared" si="7"/>
        <v>5.5940000000000003</v>
      </c>
      <c r="Q10" s="58"/>
      <c r="R10" s="53">
        <f t="shared" si="8"/>
        <v>5.5940000000000003</v>
      </c>
      <c r="S10" s="53">
        <f t="shared" si="9"/>
        <v>5.5940000000000003</v>
      </c>
      <c r="T10" s="58"/>
      <c r="U10" s="53">
        <f t="shared" si="10"/>
        <v>5.5940000000000003</v>
      </c>
      <c r="V10" s="53">
        <f t="shared" si="11"/>
        <v>5.5940000000000003</v>
      </c>
      <c r="W10" s="58"/>
      <c r="X10" s="53">
        <f t="shared" si="12"/>
        <v>5.5940000000000003</v>
      </c>
      <c r="Y10" s="53">
        <f t="shared" si="13"/>
        <v>5.5940000000000003</v>
      </c>
      <c r="Z10" s="58"/>
      <c r="AA10" s="53">
        <f t="shared" si="14"/>
        <v>5.5940000000000003</v>
      </c>
      <c r="AB10" s="22"/>
      <c r="AC10" s="15"/>
      <c r="AD10" s="15"/>
      <c r="AE10" s="15"/>
      <c r="AF10" s="15"/>
      <c r="AG10" s="15"/>
      <c r="AH10" s="15"/>
      <c r="AI10" s="15"/>
    </row>
    <row r="11" spans="1:35" s="25" customFormat="1" ht="12.75">
      <c r="A11" s="24"/>
      <c r="B11" s="20">
        <v>6</v>
      </c>
      <c r="C11" s="21" t="str">
        <f>'[1]Thang luong P1 - cd'!$D11</f>
        <v>TP Kế toán</v>
      </c>
      <c r="D11" s="53">
        <f>'[1]Thang luong P1 - cd'!$I11/1000000</f>
        <v>5.5430000000000001</v>
      </c>
      <c r="E11" s="53"/>
      <c r="F11" s="53">
        <f t="shared" si="1"/>
        <v>5.5430000000000001</v>
      </c>
      <c r="G11" s="53">
        <f t="shared" si="0"/>
        <v>5.5430000000000001</v>
      </c>
      <c r="H11" s="53"/>
      <c r="I11" s="53">
        <f t="shared" si="2"/>
        <v>5.5430000000000001</v>
      </c>
      <c r="J11" s="53">
        <f t="shared" si="3"/>
        <v>5.5430000000000001</v>
      </c>
      <c r="K11" s="53"/>
      <c r="L11" s="53">
        <f t="shared" si="4"/>
        <v>5.5430000000000001</v>
      </c>
      <c r="M11" s="53">
        <f t="shared" si="5"/>
        <v>5.5430000000000001</v>
      </c>
      <c r="N11" s="53"/>
      <c r="O11" s="53">
        <f t="shared" si="6"/>
        <v>5.5430000000000001</v>
      </c>
      <c r="P11" s="53">
        <f t="shared" si="7"/>
        <v>5.5430000000000001</v>
      </c>
      <c r="Q11" s="53"/>
      <c r="R11" s="53">
        <f t="shared" si="8"/>
        <v>5.5430000000000001</v>
      </c>
      <c r="S11" s="53">
        <f t="shared" si="9"/>
        <v>5.5430000000000001</v>
      </c>
      <c r="T11" s="53"/>
      <c r="U11" s="53">
        <f t="shared" si="10"/>
        <v>5.5430000000000001</v>
      </c>
      <c r="V11" s="53">
        <f t="shared" si="11"/>
        <v>5.5430000000000001</v>
      </c>
      <c r="W11" s="53"/>
      <c r="X11" s="53">
        <f t="shared" si="12"/>
        <v>5.5430000000000001</v>
      </c>
      <c r="Y11" s="53">
        <f t="shared" si="13"/>
        <v>5.5430000000000001</v>
      </c>
      <c r="Z11" s="53"/>
      <c r="AA11" s="53">
        <f t="shared" si="14"/>
        <v>5.5430000000000001</v>
      </c>
      <c r="AB11" s="22"/>
      <c r="AC11" s="15"/>
      <c r="AD11" s="15"/>
      <c r="AE11" s="15"/>
      <c r="AF11" s="15"/>
      <c r="AG11" s="15"/>
      <c r="AH11" s="15"/>
      <c r="AI11" s="15"/>
    </row>
    <row r="12" spans="1:35" s="25" customFormat="1" ht="12" customHeight="1">
      <c r="A12" s="24"/>
      <c r="B12" s="20">
        <v>7</v>
      </c>
      <c r="C12" s="21" t="str">
        <f>'[1]Thang luong P1 - cd'!$D12</f>
        <v>TP HCNS</v>
      </c>
      <c r="D12" s="53">
        <f>'[1]Thang luong P1 - cd'!$I12/1000000</f>
        <v>5.3540000000000001</v>
      </c>
      <c r="E12" s="53"/>
      <c r="F12" s="53">
        <f t="shared" si="1"/>
        <v>5.3540000000000001</v>
      </c>
      <c r="G12" s="53">
        <f t="shared" si="0"/>
        <v>5.3540000000000001</v>
      </c>
      <c r="H12" s="53"/>
      <c r="I12" s="53">
        <f t="shared" si="2"/>
        <v>5.3540000000000001</v>
      </c>
      <c r="J12" s="53">
        <f t="shared" si="3"/>
        <v>5.3540000000000001</v>
      </c>
      <c r="K12" s="53"/>
      <c r="L12" s="53">
        <f t="shared" si="4"/>
        <v>5.3540000000000001</v>
      </c>
      <c r="M12" s="53">
        <f t="shared" si="5"/>
        <v>5.3540000000000001</v>
      </c>
      <c r="N12" s="53"/>
      <c r="O12" s="53">
        <f t="shared" si="6"/>
        <v>5.3540000000000001</v>
      </c>
      <c r="P12" s="53">
        <f t="shared" si="7"/>
        <v>5.3540000000000001</v>
      </c>
      <c r="Q12" s="53"/>
      <c r="R12" s="53">
        <f t="shared" si="8"/>
        <v>5.3540000000000001</v>
      </c>
      <c r="S12" s="53">
        <f t="shared" si="9"/>
        <v>5.3540000000000001</v>
      </c>
      <c r="T12" s="53"/>
      <c r="U12" s="53">
        <f t="shared" si="10"/>
        <v>5.3540000000000001</v>
      </c>
      <c r="V12" s="53">
        <f t="shared" si="11"/>
        <v>5.3540000000000001</v>
      </c>
      <c r="W12" s="53"/>
      <c r="X12" s="53">
        <f t="shared" si="12"/>
        <v>5.3540000000000001</v>
      </c>
      <c r="Y12" s="53">
        <f t="shared" si="13"/>
        <v>5.3540000000000001</v>
      </c>
      <c r="Z12" s="53"/>
      <c r="AA12" s="53">
        <f t="shared" si="14"/>
        <v>5.3540000000000001</v>
      </c>
      <c r="AB12" s="22"/>
      <c r="AC12" s="15"/>
      <c r="AD12" s="15"/>
      <c r="AE12" s="15"/>
      <c r="AF12" s="15"/>
      <c r="AG12" s="15"/>
      <c r="AH12" s="15"/>
      <c r="AI12" s="15"/>
    </row>
    <row r="13" spans="1:35" s="25" customFormat="1" ht="12" customHeight="1">
      <c r="A13" s="24"/>
      <c r="B13" s="20">
        <v>8</v>
      </c>
      <c r="C13" s="21" t="str">
        <f>'[1]Thang luong P1 - cd'!$D13</f>
        <v>PP Depot</v>
      </c>
      <c r="D13" s="53">
        <f>'[1]Thang luong P1 - cd'!$I13/1000000</f>
        <v>5.2069999999999999</v>
      </c>
      <c r="E13" s="53"/>
      <c r="F13" s="53">
        <f t="shared" si="1"/>
        <v>5.2069999999999999</v>
      </c>
      <c r="G13" s="53">
        <f t="shared" si="0"/>
        <v>5.2069999999999999</v>
      </c>
      <c r="H13" s="53"/>
      <c r="I13" s="53">
        <f t="shared" si="2"/>
        <v>5.2069999999999999</v>
      </c>
      <c r="J13" s="53">
        <f t="shared" si="3"/>
        <v>5.2069999999999999</v>
      </c>
      <c r="K13" s="53"/>
      <c r="L13" s="53">
        <f t="shared" si="4"/>
        <v>5.2069999999999999</v>
      </c>
      <c r="M13" s="53">
        <f t="shared" si="5"/>
        <v>5.2069999999999999</v>
      </c>
      <c r="N13" s="53"/>
      <c r="O13" s="53">
        <f t="shared" si="6"/>
        <v>5.2069999999999999</v>
      </c>
      <c r="P13" s="53">
        <f t="shared" si="7"/>
        <v>5.2069999999999999</v>
      </c>
      <c r="Q13" s="53"/>
      <c r="R13" s="53">
        <f t="shared" si="8"/>
        <v>5.2069999999999999</v>
      </c>
      <c r="S13" s="53">
        <f t="shared" si="9"/>
        <v>5.2069999999999999</v>
      </c>
      <c r="T13" s="53"/>
      <c r="U13" s="53">
        <f t="shared" si="10"/>
        <v>5.2069999999999999</v>
      </c>
      <c r="V13" s="53">
        <f t="shared" si="11"/>
        <v>5.2069999999999999</v>
      </c>
      <c r="W13" s="53"/>
      <c r="X13" s="53">
        <f t="shared" si="12"/>
        <v>5.2069999999999999</v>
      </c>
      <c r="Y13" s="53">
        <f t="shared" si="13"/>
        <v>5.2069999999999999</v>
      </c>
      <c r="Z13" s="53"/>
      <c r="AA13" s="53">
        <f t="shared" si="14"/>
        <v>5.2069999999999999</v>
      </c>
      <c r="AB13" s="22"/>
      <c r="AC13" s="15"/>
      <c r="AD13" s="15"/>
      <c r="AE13" s="15"/>
      <c r="AF13" s="15"/>
      <c r="AG13" s="15"/>
      <c r="AH13" s="15"/>
      <c r="AI13" s="15"/>
    </row>
    <row r="14" spans="1:35" s="25" customFormat="1" ht="12" customHeight="1">
      <c r="A14" s="24"/>
      <c r="B14" s="20">
        <v>9</v>
      </c>
      <c r="C14" s="21" t="str">
        <f>'[1]Thang luong P1 - cd'!$D14</f>
        <v>Tổ trưởng Vệ sinh</v>
      </c>
      <c r="D14" s="53">
        <f>'[1]Thang luong P1 - cd'!$I14/1000000</f>
        <v>4.4290000000000003</v>
      </c>
      <c r="E14" s="53"/>
      <c r="F14" s="53">
        <f t="shared" si="1"/>
        <v>4.4290000000000003</v>
      </c>
      <c r="G14" s="53">
        <f t="shared" si="0"/>
        <v>4.4290000000000003</v>
      </c>
      <c r="H14" s="53"/>
      <c r="I14" s="53">
        <f t="shared" si="2"/>
        <v>4.4290000000000003</v>
      </c>
      <c r="J14" s="53">
        <f t="shared" si="3"/>
        <v>4.4290000000000003</v>
      </c>
      <c r="K14" s="53"/>
      <c r="L14" s="53">
        <f t="shared" si="4"/>
        <v>4.4290000000000003</v>
      </c>
      <c r="M14" s="53">
        <f t="shared" si="5"/>
        <v>4.4290000000000003</v>
      </c>
      <c r="N14" s="53"/>
      <c r="O14" s="53">
        <f t="shared" si="6"/>
        <v>4.4290000000000003</v>
      </c>
      <c r="P14" s="53">
        <f t="shared" si="7"/>
        <v>4.4290000000000003</v>
      </c>
      <c r="Q14" s="53"/>
      <c r="R14" s="53">
        <f t="shared" si="8"/>
        <v>4.4290000000000003</v>
      </c>
      <c r="S14" s="53">
        <f t="shared" si="9"/>
        <v>4.4290000000000003</v>
      </c>
      <c r="T14" s="53"/>
      <c r="U14" s="53">
        <f t="shared" si="10"/>
        <v>4.4290000000000003</v>
      </c>
      <c r="V14" s="53">
        <f t="shared" si="11"/>
        <v>4.4290000000000003</v>
      </c>
      <c r="W14" s="53"/>
      <c r="X14" s="53">
        <f t="shared" si="12"/>
        <v>4.4290000000000003</v>
      </c>
      <c r="Y14" s="53">
        <f t="shared" si="13"/>
        <v>4.4290000000000003</v>
      </c>
      <c r="Z14" s="53"/>
      <c r="AA14" s="53">
        <f t="shared" si="14"/>
        <v>4.4290000000000003</v>
      </c>
      <c r="AB14" s="22"/>
      <c r="AC14" s="15"/>
      <c r="AD14" s="15"/>
      <c r="AE14" s="15"/>
      <c r="AF14" s="15"/>
      <c r="AG14" s="15"/>
      <c r="AH14" s="15"/>
      <c r="AI14" s="15"/>
    </row>
    <row r="15" spans="1:35" s="25" customFormat="1" ht="12" customHeight="1">
      <c r="A15" s="24"/>
      <c r="B15" s="20">
        <v>10</v>
      </c>
      <c r="C15" s="21" t="str">
        <f>'[1]Thang luong P1 - cd'!$D15</f>
        <v>Tổ trưởng xe nâng</v>
      </c>
      <c r="D15" s="53">
        <f>'[1]Thang luong P1 - cd'!$I15/1000000</f>
        <v>4.4180000000000001</v>
      </c>
      <c r="E15" s="53"/>
      <c r="F15" s="53">
        <f t="shared" si="1"/>
        <v>4.4180000000000001</v>
      </c>
      <c r="G15" s="53">
        <f t="shared" si="0"/>
        <v>4.4180000000000001</v>
      </c>
      <c r="H15" s="53"/>
      <c r="I15" s="53">
        <f t="shared" si="2"/>
        <v>4.4180000000000001</v>
      </c>
      <c r="J15" s="53">
        <f t="shared" si="3"/>
        <v>4.4180000000000001</v>
      </c>
      <c r="K15" s="53"/>
      <c r="L15" s="53">
        <f t="shared" si="4"/>
        <v>4.4180000000000001</v>
      </c>
      <c r="M15" s="53">
        <f t="shared" si="5"/>
        <v>4.4180000000000001</v>
      </c>
      <c r="N15" s="53"/>
      <c r="O15" s="53">
        <f t="shared" si="6"/>
        <v>4.4180000000000001</v>
      </c>
      <c r="P15" s="53">
        <f t="shared" si="7"/>
        <v>4.4180000000000001</v>
      </c>
      <c r="Q15" s="53"/>
      <c r="R15" s="53">
        <f t="shared" si="8"/>
        <v>4.4180000000000001</v>
      </c>
      <c r="S15" s="53">
        <f t="shared" si="9"/>
        <v>4.4180000000000001</v>
      </c>
      <c r="T15" s="53"/>
      <c r="U15" s="53">
        <f t="shared" si="10"/>
        <v>4.4180000000000001</v>
      </c>
      <c r="V15" s="53">
        <f t="shared" si="11"/>
        <v>4.4180000000000001</v>
      </c>
      <c r="W15" s="53"/>
      <c r="X15" s="53">
        <f t="shared" si="12"/>
        <v>4.4180000000000001</v>
      </c>
      <c r="Y15" s="53">
        <f t="shared" si="13"/>
        <v>4.4180000000000001</v>
      </c>
      <c r="Z15" s="53"/>
      <c r="AA15" s="53">
        <f t="shared" si="14"/>
        <v>4.4180000000000001</v>
      </c>
      <c r="AB15" s="22"/>
      <c r="AC15" s="15"/>
      <c r="AD15" s="15"/>
      <c r="AE15" s="15"/>
      <c r="AF15" s="15"/>
      <c r="AG15" s="15"/>
      <c r="AH15" s="15"/>
      <c r="AI15" s="15"/>
    </row>
    <row r="16" spans="1:35" s="25" customFormat="1" ht="12.75">
      <c r="A16" s="24"/>
      <c r="B16" s="20">
        <v>11</v>
      </c>
      <c r="C16" s="21" t="str">
        <f>'[1]Thang luong P1 - cd'!$D16</f>
        <v>Tổ trưởng GĐ cont</v>
      </c>
      <c r="D16" s="53">
        <f>'[1]Thang luong P1 - cd'!$I16/1000000</f>
        <v>4.4180000000000001</v>
      </c>
      <c r="E16" s="53"/>
      <c r="F16" s="53">
        <f t="shared" si="1"/>
        <v>4.4180000000000001</v>
      </c>
      <c r="G16" s="53">
        <f t="shared" si="0"/>
        <v>4.4180000000000001</v>
      </c>
      <c r="H16" s="53"/>
      <c r="I16" s="53">
        <f t="shared" si="2"/>
        <v>4.4180000000000001</v>
      </c>
      <c r="J16" s="53">
        <f t="shared" si="3"/>
        <v>4.4180000000000001</v>
      </c>
      <c r="K16" s="53"/>
      <c r="L16" s="53">
        <f t="shared" si="4"/>
        <v>4.4180000000000001</v>
      </c>
      <c r="M16" s="53">
        <f t="shared" si="5"/>
        <v>4.4180000000000001</v>
      </c>
      <c r="N16" s="53"/>
      <c r="O16" s="53">
        <f t="shared" si="6"/>
        <v>4.4180000000000001</v>
      </c>
      <c r="P16" s="53">
        <f t="shared" si="7"/>
        <v>4.4180000000000001</v>
      </c>
      <c r="Q16" s="53"/>
      <c r="R16" s="53">
        <f t="shared" si="8"/>
        <v>4.4180000000000001</v>
      </c>
      <c r="S16" s="53">
        <f t="shared" si="9"/>
        <v>4.4180000000000001</v>
      </c>
      <c r="T16" s="53"/>
      <c r="U16" s="53">
        <f t="shared" si="10"/>
        <v>4.4180000000000001</v>
      </c>
      <c r="V16" s="53">
        <f t="shared" si="11"/>
        <v>4.4180000000000001</v>
      </c>
      <c r="W16" s="53"/>
      <c r="X16" s="53">
        <f t="shared" si="12"/>
        <v>4.4180000000000001</v>
      </c>
      <c r="Y16" s="53">
        <f t="shared" si="13"/>
        <v>4.4180000000000001</v>
      </c>
      <c r="Z16" s="53"/>
      <c r="AA16" s="53">
        <f t="shared" si="14"/>
        <v>4.4180000000000001</v>
      </c>
      <c r="AB16" s="22"/>
      <c r="AC16" s="15"/>
      <c r="AD16" s="15"/>
      <c r="AE16" s="15"/>
      <c r="AF16" s="15"/>
      <c r="AG16" s="15"/>
      <c r="AH16" s="15"/>
      <c r="AI16" s="15"/>
    </row>
    <row r="17" spans="1:35" s="25" customFormat="1" ht="12" customHeight="1">
      <c r="A17" s="24"/>
      <c r="B17" s="20">
        <v>12</v>
      </c>
      <c r="C17" s="21" t="str">
        <f>'[1]Thang luong P1 - cd'!$D17</f>
        <v>Tổ trưởng chứng từ</v>
      </c>
      <c r="D17" s="53">
        <f>'[1]Thang luong P1 - cd'!$I17/1000000</f>
        <v>4.0430000000000001</v>
      </c>
      <c r="E17" s="53"/>
      <c r="F17" s="53">
        <f t="shared" si="1"/>
        <v>4.0430000000000001</v>
      </c>
      <c r="G17" s="53">
        <f t="shared" si="0"/>
        <v>4.0430000000000001</v>
      </c>
      <c r="H17" s="53"/>
      <c r="I17" s="53">
        <f t="shared" si="2"/>
        <v>4.0430000000000001</v>
      </c>
      <c r="J17" s="53">
        <f t="shared" si="3"/>
        <v>4.0430000000000001</v>
      </c>
      <c r="K17" s="53"/>
      <c r="L17" s="53">
        <f t="shared" si="4"/>
        <v>4.0430000000000001</v>
      </c>
      <c r="M17" s="53">
        <f t="shared" si="5"/>
        <v>4.0430000000000001</v>
      </c>
      <c r="N17" s="53"/>
      <c r="O17" s="53">
        <f t="shared" si="6"/>
        <v>4.0430000000000001</v>
      </c>
      <c r="P17" s="53">
        <f t="shared" si="7"/>
        <v>4.0430000000000001</v>
      </c>
      <c r="Q17" s="53"/>
      <c r="R17" s="53">
        <f t="shared" si="8"/>
        <v>4.0430000000000001</v>
      </c>
      <c r="S17" s="53">
        <f t="shared" si="9"/>
        <v>4.0430000000000001</v>
      </c>
      <c r="T17" s="53"/>
      <c r="U17" s="53">
        <f t="shared" si="10"/>
        <v>4.0430000000000001</v>
      </c>
      <c r="V17" s="53">
        <f t="shared" si="11"/>
        <v>4.0430000000000001</v>
      </c>
      <c r="W17" s="53"/>
      <c r="X17" s="53">
        <f t="shared" si="12"/>
        <v>4.0430000000000001</v>
      </c>
      <c r="Y17" s="53">
        <f t="shared" si="13"/>
        <v>4.0430000000000001</v>
      </c>
      <c r="Z17" s="53"/>
      <c r="AA17" s="53">
        <f t="shared" si="14"/>
        <v>4.0430000000000001</v>
      </c>
      <c r="AB17" s="22"/>
      <c r="AC17" s="15"/>
      <c r="AD17" s="15"/>
      <c r="AE17" s="15"/>
      <c r="AF17" s="15"/>
      <c r="AG17" s="15"/>
      <c r="AH17" s="15"/>
      <c r="AI17" s="15"/>
    </row>
    <row r="18" spans="1:35" s="25" customFormat="1" ht="12.75">
      <c r="A18" s="24"/>
      <c r="B18" s="20">
        <v>13</v>
      </c>
      <c r="C18" s="21" t="str">
        <f>'[1]Thang luong P1 - cd'!$D18</f>
        <v>Kế toán Công nợ</v>
      </c>
      <c r="D18" s="53">
        <f>'[1]Thang luong P1 - cd'!$I18/1000000</f>
        <v>3.5649999999999999</v>
      </c>
      <c r="E18" s="53"/>
      <c r="F18" s="53">
        <f t="shared" si="1"/>
        <v>3.5649999999999999</v>
      </c>
      <c r="G18" s="53">
        <f t="shared" si="0"/>
        <v>3.5649999999999999</v>
      </c>
      <c r="H18" s="53"/>
      <c r="I18" s="53">
        <f t="shared" si="2"/>
        <v>3.5649999999999999</v>
      </c>
      <c r="J18" s="53">
        <f t="shared" si="3"/>
        <v>3.5649999999999999</v>
      </c>
      <c r="K18" s="53"/>
      <c r="L18" s="53">
        <f t="shared" si="4"/>
        <v>3.5649999999999999</v>
      </c>
      <c r="M18" s="53">
        <f t="shared" si="5"/>
        <v>3.5649999999999999</v>
      </c>
      <c r="N18" s="53"/>
      <c r="O18" s="53">
        <f t="shared" si="6"/>
        <v>3.5649999999999999</v>
      </c>
      <c r="P18" s="53">
        <f t="shared" si="7"/>
        <v>3.5649999999999999</v>
      </c>
      <c r="Q18" s="53"/>
      <c r="R18" s="53">
        <f t="shared" si="8"/>
        <v>3.5649999999999999</v>
      </c>
      <c r="S18" s="53">
        <f t="shared" si="9"/>
        <v>3.5649999999999999</v>
      </c>
      <c r="T18" s="53"/>
      <c r="U18" s="53">
        <f t="shared" si="10"/>
        <v>3.5649999999999999</v>
      </c>
      <c r="V18" s="53">
        <f t="shared" si="11"/>
        <v>3.5649999999999999</v>
      </c>
      <c r="W18" s="53"/>
      <c r="X18" s="53">
        <f t="shared" si="12"/>
        <v>3.5649999999999999</v>
      </c>
      <c r="Y18" s="53">
        <f t="shared" si="13"/>
        <v>3.5649999999999999</v>
      </c>
      <c r="Z18" s="53"/>
      <c r="AA18" s="53">
        <f t="shared" si="14"/>
        <v>3.5649999999999999</v>
      </c>
      <c r="AB18" s="22"/>
      <c r="AC18" s="15"/>
      <c r="AD18" s="15"/>
      <c r="AE18" s="15"/>
      <c r="AF18" s="15"/>
      <c r="AG18" s="15"/>
      <c r="AH18" s="15"/>
      <c r="AI18" s="15"/>
    </row>
    <row r="19" spans="1:35" ht="12.75">
      <c r="B19" s="20">
        <v>14</v>
      </c>
      <c r="C19" s="21" t="str">
        <f>'[1]Thang luong P1 - cd'!$D19</f>
        <v>Kế toán TH</v>
      </c>
      <c r="D19" s="53">
        <f>'[1]Thang luong P1 - cd'!$I19/1000000</f>
        <v>3.431</v>
      </c>
      <c r="E19" s="54"/>
      <c r="F19" s="53">
        <f t="shared" si="1"/>
        <v>3.431</v>
      </c>
      <c r="G19" s="53">
        <f t="shared" si="0"/>
        <v>3.431</v>
      </c>
      <c r="H19" s="54"/>
      <c r="I19" s="53">
        <f t="shared" si="2"/>
        <v>3.431</v>
      </c>
      <c r="J19" s="53">
        <f t="shared" si="3"/>
        <v>3.431</v>
      </c>
      <c r="K19" s="54"/>
      <c r="L19" s="53">
        <f t="shared" si="4"/>
        <v>3.431</v>
      </c>
      <c r="M19" s="53">
        <f t="shared" si="5"/>
        <v>3.431</v>
      </c>
      <c r="N19" s="54"/>
      <c r="O19" s="53">
        <f t="shared" si="6"/>
        <v>3.431</v>
      </c>
      <c r="P19" s="53">
        <f t="shared" si="7"/>
        <v>3.431</v>
      </c>
      <c r="Q19" s="54"/>
      <c r="R19" s="53">
        <f t="shared" si="8"/>
        <v>3.431</v>
      </c>
      <c r="S19" s="53">
        <f t="shared" si="9"/>
        <v>3.431</v>
      </c>
      <c r="T19" s="54"/>
      <c r="U19" s="53">
        <f t="shared" si="10"/>
        <v>3.431</v>
      </c>
      <c r="V19" s="53">
        <f t="shared" si="11"/>
        <v>3.431</v>
      </c>
      <c r="W19" s="54"/>
      <c r="X19" s="53">
        <f t="shared" si="12"/>
        <v>3.431</v>
      </c>
      <c r="Y19" s="53">
        <f t="shared" si="13"/>
        <v>3.431</v>
      </c>
      <c r="Z19" s="54"/>
      <c r="AA19" s="53">
        <f t="shared" si="14"/>
        <v>3.431</v>
      </c>
      <c r="AD19" s="28"/>
    </row>
    <row r="20" spans="1:35" ht="12.75">
      <c r="B20" s="20">
        <v>15</v>
      </c>
      <c r="C20" s="21" t="str">
        <f>'[1]Thang luong P1 - cd'!$D20</f>
        <v>Tuyển dụng - Đào tạo</v>
      </c>
      <c r="D20" s="53">
        <f>'[1]Thang luong P1 - cd'!$I20/1000000</f>
        <v>3.3490000000000002</v>
      </c>
      <c r="E20" s="54"/>
      <c r="F20" s="53">
        <f t="shared" si="1"/>
        <v>3.3490000000000002</v>
      </c>
      <c r="G20" s="53">
        <f t="shared" si="0"/>
        <v>3.3490000000000002</v>
      </c>
      <c r="H20" s="54"/>
      <c r="I20" s="53">
        <f t="shared" si="2"/>
        <v>3.3490000000000002</v>
      </c>
      <c r="J20" s="53">
        <f t="shared" si="3"/>
        <v>3.3490000000000002</v>
      </c>
      <c r="K20" s="54"/>
      <c r="L20" s="53">
        <f t="shared" si="4"/>
        <v>3.3490000000000002</v>
      </c>
      <c r="M20" s="53">
        <f t="shared" si="5"/>
        <v>3.3490000000000002</v>
      </c>
      <c r="N20" s="54"/>
      <c r="O20" s="53">
        <f t="shared" si="6"/>
        <v>3.3490000000000002</v>
      </c>
      <c r="P20" s="53">
        <f t="shared" si="7"/>
        <v>3.3490000000000002</v>
      </c>
      <c r="Q20" s="54"/>
      <c r="R20" s="53">
        <f t="shared" si="8"/>
        <v>3.3490000000000002</v>
      </c>
      <c r="S20" s="53">
        <f t="shared" si="9"/>
        <v>3.3490000000000002</v>
      </c>
      <c r="T20" s="54"/>
      <c r="U20" s="53">
        <f t="shared" si="10"/>
        <v>3.3490000000000002</v>
      </c>
      <c r="V20" s="53">
        <f t="shared" si="11"/>
        <v>3.3490000000000002</v>
      </c>
      <c r="W20" s="54"/>
      <c r="X20" s="53">
        <f t="shared" si="12"/>
        <v>3.3490000000000002</v>
      </c>
      <c r="Y20" s="53">
        <f t="shared" si="13"/>
        <v>3.3490000000000002</v>
      </c>
      <c r="Z20" s="54"/>
      <c r="AA20" s="53">
        <f t="shared" si="14"/>
        <v>3.3490000000000002</v>
      </c>
      <c r="AD20" s="28"/>
    </row>
    <row r="21" spans="1:35" ht="12.75">
      <c r="B21" s="20">
        <v>16</v>
      </c>
      <c r="C21" s="21" t="str">
        <f>'[1]Thang luong P1 - cd'!$D21</f>
        <v>Giám sát nâng hạ cont</v>
      </c>
      <c r="D21" s="53">
        <f>'[1]Thang luong P1 - cd'!$I21/1000000</f>
        <v>3.323</v>
      </c>
      <c r="E21" s="54"/>
      <c r="F21" s="53">
        <f t="shared" si="1"/>
        <v>3.323</v>
      </c>
      <c r="G21" s="53">
        <f t="shared" si="0"/>
        <v>3.323</v>
      </c>
      <c r="H21" s="54"/>
      <c r="I21" s="53">
        <f t="shared" si="2"/>
        <v>3.323</v>
      </c>
      <c r="J21" s="53">
        <f t="shared" si="3"/>
        <v>3.323</v>
      </c>
      <c r="K21" s="54"/>
      <c r="L21" s="53">
        <f t="shared" si="4"/>
        <v>3.323</v>
      </c>
      <c r="M21" s="53">
        <f t="shared" si="5"/>
        <v>3.323</v>
      </c>
      <c r="N21" s="54"/>
      <c r="O21" s="53">
        <f t="shared" si="6"/>
        <v>3.323</v>
      </c>
      <c r="P21" s="53">
        <f t="shared" si="7"/>
        <v>3.323</v>
      </c>
      <c r="Q21" s="54"/>
      <c r="R21" s="53">
        <f t="shared" si="8"/>
        <v>3.323</v>
      </c>
      <c r="S21" s="53">
        <f t="shared" si="9"/>
        <v>3.323</v>
      </c>
      <c r="T21" s="54"/>
      <c r="U21" s="53">
        <f t="shared" si="10"/>
        <v>3.323</v>
      </c>
      <c r="V21" s="53">
        <f t="shared" si="11"/>
        <v>3.323</v>
      </c>
      <c r="W21" s="54"/>
      <c r="X21" s="53">
        <f t="shared" si="12"/>
        <v>3.323</v>
      </c>
      <c r="Y21" s="53">
        <f t="shared" si="13"/>
        <v>3.323</v>
      </c>
      <c r="Z21" s="54"/>
      <c r="AA21" s="53">
        <f t="shared" si="14"/>
        <v>3.323</v>
      </c>
      <c r="AD21" s="28"/>
    </row>
    <row r="22" spans="1:35" ht="12.75">
      <c r="B22" s="20">
        <v>17</v>
      </c>
      <c r="C22" s="21" t="str">
        <f>'[1]Thang luong P1 - cd'!$D22</f>
        <v>Kế toán Thuế</v>
      </c>
      <c r="D22" s="53">
        <f>'[1]Thang luong P1 - cd'!$I22/1000000</f>
        <v>3.27</v>
      </c>
      <c r="E22" s="54"/>
      <c r="F22" s="53">
        <f t="shared" si="1"/>
        <v>3.27</v>
      </c>
      <c r="G22" s="53">
        <f t="shared" si="0"/>
        <v>3.27</v>
      </c>
      <c r="H22" s="54"/>
      <c r="I22" s="53">
        <f t="shared" si="2"/>
        <v>3.27</v>
      </c>
      <c r="J22" s="53">
        <f t="shared" si="3"/>
        <v>3.27</v>
      </c>
      <c r="K22" s="54"/>
      <c r="L22" s="53">
        <f t="shared" si="4"/>
        <v>3.27</v>
      </c>
      <c r="M22" s="53">
        <f t="shared" si="5"/>
        <v>3.27</v>
      </c>
      <c r="N22" s="54"/>
      <c r="O22" s="53">
        <f t="shared" si="6"/>
        <v>3.27</v>
      </c>
      <c r="P22" s="53">
        <f t="shared" si="7"/>
        <v>3.27</v>
      </c>
      <c r="Q22" s="54"/>
      <c r="R22" s="53">
        <f t="shared" si="8"/>
        <v>3.27</v>
      </c>
      <c r="S22" s="53">
        <f t="shared" si="9"/>
        <v>3.27</v>
      </c>
      <c r="T22" s="54"/>
      <c r="U22" s="53">
        <f t="shared" si="10"/>
        <v>3.27</v>
      </c>
      <c r="V22" s="53">
        <f t="shared" si="11"/>
        <v>3.27</v>
      </c>
      <c r="W22" s="54"/>
      <c r="X22" s="53">
        <f t="shared" si="12"/>
        <v>3.27</v>
      </c>
      <c r="Y22" s="53">
        <f t="shared" si="13"/>
        <v>3.27</v>
      </c>
      <c r="Z22" s="54"/>
      <c r="AA22" s="53">
        <f t="shared" si="14"/>
        <v>3.27</v>
      </c>
      <c r="AD22" s="28"/>
    </row>
    <row r="23" spans="1:35" ht="12.75">
      <c r="B23" s="20">
        <v>18</v>
      </c>
      <c r="C23" s="21" t="str">
        <f>'[1]Thang luong P1 - cd'!$D23</f>
        <v>Giám định cont</v>
      </c>
      <c r="D23" s="53">
        <f>'[1]Thang luong P1 - cd'!$I23/1000000</f>
        <v>3.2410000000000001</v>
      </c>
      <c r="E23" s="54"/>
      <c r="F23" s="53">
        <f t="shared" si="1"/>
        <v>3.2410000000000001</v>
      </c>
      <c r="G23" s="53">
        <f t="shared" si="0"/>
        <v>3.2410000000000001</v>
      </c>
      <c r="H23" s="54"/>
      <c r="I23" s="53">
        <f t="shared" si="2"/>
        <v>3.2410000000000001</v>
      </c>
      <c r="J23" s="53">
        <f t="shared" si="3"/>
        <v>3.2410000000000001</v>
      </c>
      <c r="K23" s="54"/>
      <c r="L23" s="53">
        <f t="shared" si="4"/>
        <v>3.2410000000000001</v>
      </c>
      <c r="M23" s="53">
        <f t="shared" si="5"/>
        <v>3.2410000000000001</v>
      </c>
      <c r="N23" s="54"/>
      <c r="O23" s="53">
        <f t="shared" si="6"/>
        <v>3.2410000000000001</v>
      </c>
      <c r="P23" s="53">
        <f t="shared" si="7"/>
        <v>3.2410000000000001</v>
      </c>
      <c r="Q23" s="54"/>
      <c r="R23" s="53">
        <f t="shared" si="8"/>
        <v>3.2410000000000001</v>
      </c>
      <c r="S23" s="53">
        <f t="shared" si="9"/>
        <v>3.2410000000000001</v>
      </c>
      <c r="T23" s="54"/>
      <c r="U23" s="53">
        <f t="shared" si="10"/>
        <v>3.2410000000000001</v>
      </c>
      <c r="V23" s="53">
        <f t="shared" si="11"/>
        <v>3.2410000000000001</v>
      </c>
      <c r="W23" s="54"/>
      <c r="X23" s="53">
        <f t="shared" si="12"/>
        <v>3.2410000000000001</v>
      </c>
      <c r="Y23" s="53">
        <f t="shared" si="13"/>
        <v>3.2410000000000001</v>
      </c>
      <c r="Z23" s="54"/>
      <c r="AA23" s="53">
        <f t="shared" si="14"/>
        <v>3.2410000000000001</v>
      </c>
      <c r="AD23" s="28"/>
    </row>
    <row r="24" spans="1:35" ht="12.75">
      <c r="B24" s="20">
        <v>19</v>
      </c>
      <c r="C24" s="21" t="str">
        <f>'[1]Thang luong P1 - cd'!$D24</f>
        <v>Lái xe nâng</v>
      </c>
      <c r="D24" s="53">
        <f>'[1]Thang luong P1 - cd'!$I24/1000000</f>
        <v>3.0329999999999999</v>
      </c>
      <c r="E24" s="54"/>
      <c r="F24" s="53">
        <f t="shared" si="1"/>
        <v>3.0329999999999999</v>
      </c>
      <c r="G24" s="53">
        <f t="shared" si="0"/>
        <v>3.0329999999999999</v>
      </c>
      <c r="H24" s="54"/>
      <c r="I24" s="53">
        <f t="shared" si="2"/>
        <v>3.0329999999999999</v>
      </c>
      <c r="J24" s="53">
        <f t="shared" si="3"/>
        <v>3.0329999999999999</v>
      </c>
      <c r="K24" s="54"/>
      <c r="L24" s="53">
        <f t="shared" si="4"/>
        <v>3.0329999999999999</v>
      </c>
      <c r="M24" s="53">
        <f t="shared" si="5"/>
        <v>3.0329999999999999</v>
      </c>
      <c r="N24" s="54"/>
      <c r="O24" s="53">
        <f t="shared" si="6"/>
        <v>3.0329999999999999</v>
      </c>
      <c r="P24" s="53">
        <f t="shared" si="7"/>
        <v>3.0329999999999999</v>
      </c>
      <c r="Q24" s="54"/>
      <c r="R24" s="53">
        <f t="shared" si="8"/>
        <v>3.0329999999999999</v>
      </c>
      <c r="S24" s="53">
        <f t="shared" si="9"/>
        <v>3.0329999999999999</v>
      </c>
      <c r="T24" s="54"/>
      <c r="U24" s="53">
        <f t="shared" si="10"/>
        <v>3.0329999999999999</v>
      </c>
      <c r="V24" s="53">
        <f t="shared" si="11"/>
        <v>3.0329999999999999</v>
      </c>
      <c r="W24" s="54"/>
      <c r="X24" s="53">
        <f t="shared" si="12"/>
        <v>3.0329999999999999</v>
      </c>
      <c r="Y24" s="53">
        <f t="shared" si="13"/>
        <v>3.0329999999999999</v>
      </c>
      <c r="Z24" s="54"/>
      <c r="AA24" s="53">
        <f t="shared" si="14"/>
        <v>3.0329999999999999</v>
      </c>
      <c r="AD24" s="28"/>
    </row>
    <row r="25" spans="1:35" ht="12.75">
      <c r="B25" s="20">
        <v>20</v>
      </c>
      <c r="C25" s="21" t="str">
        <f>'[1]Thang luong P1 - cd'!$D25</f>
        <v>Chứng từ hải quan</v>
      </c>
      <c r="D25" s="53">
        <f>'[1]Thang luong P1 - cd'!$I25/1000000</f>
        <v>3.012</v>
      </c>
      <c r="E25" s="54"/>
      <c r="F25" s="53">
        <f t="shared" si="1"/>
        <v>3.012</v>
      </c>
      <c r="G25" s="53">
        <f t="shared" si="0"/>
        <v>3.012</v>
      </c>
      <c r="H25" s="54"/>
      <c r="I25" s="53">
        <f t="shared" si="2"/>
        <v>3.012</v>
      </c>
      <c r="J25" s="53">
        <f t="shared" si="3"/>
        <v>3.012</v>
      </c>
      <c r="K25" s="54"/>
      <c r="L25" s="53">
        <f t="shared" si="4"/>
        <v>3.012</v>
      </c>
      <c r="M25" s="53">
        <f t="shared" si="5"/>
        <v>3.012</v>
      </c>
      <c r="N25" s="54"/>
      <c r="O25" s="53">
        <f t="shared" si="6"/>
        <v>3.012</v>
      </c>
      <c r="P25" s="53">
        <f t="shared" si="7"/>
        <v>3.012</v>
      </c>
      <c r="Q25" s="54"/>
      <c r="R25" s="53">
        <f t="shared" si="8"/>
        <v>3.012</v>
      </c>
      <c r="S25" s="53">
        <f t="shared" si="9"/>
        <v>3.012</v>
      </c>
      <c r="T25" s="54"/>
      <c r="U25" s="53">
        <f t="shared" si="10"/>
        <v>3.012</v>
      </c>
      <c r="V25" s="53">
        <f t="shared" si="11"/>
        <v>3.012</v>
      </c>
      <c r="W25" s="54"/>
      <c r="X25" s="53">
        <f t="shared" si="12"/>
        <v>3.012</v>
      </c>
      <c r="Y25" s="53">
        <f t="shared" si="13"/>
        <v>3.012</v>
      </c>
      <c r="Z25" s="54"/>
      <c r="AA25" s="53">
        <f t="shared" si="14"/>
        <v>3.012</v>
      </c>
      <c r="AD25" s="28"/>
    </row>
    <row r="26" spans="1:35" ht="12.75">
      <c r="B26" s="20">
        <v>21</v>
      </c>
      <c r="C26" s="21" t="str">
        <f>'[1]Thang luong P1 - cd'!$D26</f>
        <v>Chứng từ</v>
      </c>
      <c r="D26" s="53">
        <f>'[1]Thang luong P1 - cd'!$I26/1000000</f>
        <v>2.8660000000000001</v>
      </c>
      <c r="E26" s="53">
        <f>'CS P1 co dinh'!H10</f>
        <v>2.1339999999999999</v>
      </c>
      <c r="F26" s="53">
        <f t="shared" si="1"/>
        <v>5</v>
      </c>
      <c r="G26" s="53">
        <f t="shared" si="0"/>
        <v>2.8660000000000001</v>
      </c>
      <c r="H26" s="53">
        <f>'CS P1 co dinh'!H11</f>
        <v>5.1340000000000003</v>
      </c>
      <c r="I26" s="53">
        <f t="shared" si="2"/>
        <v>8</v>
      </c>
      <c r="J26" s="53">
        <f t="shared" si="3"/>
        <v>2.8660000000000001</v>
      </c>
      <c r="K26" s="53">
        <f>'CS P1 co dinh'!H12</f>
        <v>8.1340000000000003</v>
      </c>
      <c r="L26" s="53">
        <f t="shared" si="4"/>
        <v>11</v>
      </c>
      <c r="M26" s="53">
        <f t="shared" si="5"/>
        <v>2.8660000000000001</v>
      </c>
      <c r="N26" s="53">
        <f>'CS P1 co dinh'!H13</f>
        <v>11.134</v>
      </c>
      <c r="O26" s="53">
        <f t="shared" si="6"/>
        <v>14</v>
      </c>
      <c r="P26" s="53">
        <f t="shared" si="7"/>
        <v>2.8660000000000001</v>
      </c>
      <c r="Q26" s="53">
        <f>'CS P1 co dinh'!H14</f>
        <v>14.134</v>
      </c>
      <c r="R26" s="53">
        <f t="shared" si="8"/>
        <v>17</v>
      </c>
      <c r="S26" s="53">
        <f t="shared" si="9"/>
        <v>2.8660000000000001</v>
      </c>
      <c r="T26" s="53">
        <f>'CS P1 co dinh'!H15</f>
        <v>17.134</v>
      </c>
      <c r="U26" s="53">
        <f t="shared" si="10"/>
        <v>20</v>
      </c>
      <c r="V26" s="53">
        <f t="shared" si="11"/>
        <v>2.8660000000000001</v>
      </c>
      <c r="W26" s="53">
        <f>'CS P1 co dinh'!H16</f>
        <v>20.134</v>
      </c>
      <c r="X26" s="53">
        <f t="shared" si="12"/>
        <v>23</v>
      </c>
      <c r="Y26" s="53">
        <f t="shared" si="13"/>
        <v>2.8660000000000001</v>
      </c>
      <c r="Z26" s="53">
        <f>'CS P1 co dinh'!H17</f>
        <v>23.134</v>
      </c>
      <c r="AA26" s="53">
        <f t="shared" si="14"/>
        <v>26</v>
      </c>
      <c r="AD26" s="28"/>
    </row>
    <row r="27" spans="1:35" ht="12.75">
      <c r="B27" s="20">
        <v>22</v>
      </c>
      <c r="C27" s="21" t="str">
        <f>'[1]Thang luong P1 - cd'!$D27</f>
        <v>Lương thưởng</v>
      </c>
      <c r="D27" s="53">
        <f>'[1]Thang luong P1 - cd'!$I27/1000000</f>
        <v>2.8410000000000002</v>
      </c>
      <c r="E27" s="54"/>
      <c r="F27" s="53">
        <f t="shared" si="1"/>
        <v>2.8410000000000002</v>
      </c>
      <c r="G27" s="53">
        <f t="shared" si="0"/>
        <v>2.8410000000000002</v>
      </c>
      <c r="H27" s="54"/>
      <c r="I27" s="53">
        <f t="shared" si="2"/>
        <v>2.8410000000000002</v>
      </c>
      <c r="J27" s="53">
        <f t="shared" si="3"/>
        <v>2.8410000000000002</v>
      </c>
      <c r="K27" s="54"/>
      <c r="L27" s="53">
        <f t="shared" si="4"/>
        <v>2.8410000000000002</v>
      </c>
      <c r="M27" s="53">
        <f t="shared" si="5"/>
        <v>2.8410000000000002</v>
      </c>
      <c r="N27" s="54"/>
      <c r="O27" s="53">
        <f t="shared" si="6"/>
        <v>2.8410000000000002</v>
      </c>
      <c r="P27" s="53">
        <f t="shared" si="7"/>
        <v>2.8410000000000002</v>
      </c>
      <c r="Q27" s="54"/>
      <c r="R27" s="53">
        <f t="shared" si="8"/>
        <v>2.8410000000000002</v>
      </c>
      <c r="S27" s="53">
        <f t="shared" si="9"/>
        <v>2.8410000000000002</v>
      </c>
      <c r="T27" s="54"/>
      <c r="U27" s="53">
        <f t="shared" si="10"/>
        <v>2.8410000000000002</v>
      </c>
      <c r="V27" s="53">
        <f t="shared" si="11"/>
        <v>2.8410000000000002</v>
      </c>
      <c r="W27" s="54"/>
      <c r="X27" s="53">
        <f t="shared" si="12"/>
        <v>2.8410000000000002</v>
      </c>
      <c r="Y27" s="53">
        <f t="shared" si="13"/>
        <v>2.8410000000000002</v>
      </c>
      <c r="Z27" s="54"/>
      <c r="AA27" s="53">
        <f t="shared" si="14"/>
        <v>2.8410000000000002</v>
      </c>
      <c r="AD27" s="28"/>
    </row>
    <row r="28" spans="1:35" ht="12.75">
      <c r="B28" s="20">
        <v>23</v>
      </c>
      <c r="C28" s="21" t="str">
        <f>'[1]Thang luong P1 - cd'!$D28</f>
        <v>Lái xe cont</v>
      </c>
      <c r="D28" s="53">
        <f>'[1]Thang luong P1 - cd'!$I28/1000000</f>
        <v>2.8119999999999998</v>
      </c>
      <c r="E28" s="54"/>
      <c r="F28" s="53">
        <f t="shared" si="1"/>
        <v>2.8119999999999998</v>
      </c>
      <c r="G28" s="53">
        <f t="shared" si="0"/>
        <v>2.8119999999999998</v>
      </c>
      <c r="H28" s="54"/>
      <c r="I28" s="53">
        <f t="shared" si="2"/>
        <v>2.8119999999999998</v>
      </c>
      <c r="J28" s="53">
        <f t="shared" si="3"/>
        <v>2.8119999999999998</v>
      </c>
      <c r="K28" s="54"/>
      <c r="L28" s="53">
        <f t="shared" si="4"/>
        <v>2.8119999999999998</v>
      </c>
      <c r="M28" s="53">
        <f t="shared" si="5"/>
        <v>2.8119999999999998</v>
      </c>
      <c r="N28" s="54"/>
      <c r="O28" s="53">
        <f t="shared" si="6"/>
        <v>2.8119999999999998</v>
      </c>
      <c r="P28" s="53">
        <f t="shared" si="7"/>
        <v>2.8119999999999998</v>
      </c>
      <c r="Q28" s="54"/>
      <c r="R28" s="53">
        <f t="shared" si="8"/>
        <v>2.8119999999999998</v>
      </c>
      <c r="S28" s="53">
        <f t="shared" si="9"/>
        <v>2.8119999999999998</v>
      </c>
      <c r="T28" s="54"/>
      <c r="U28" s="53">
        <f t="shared" si="10"/>
        <v>2.8119999999999998</v>
      </c>
      <c r="V28" s="53">
        <f t="shared" si="11"/>
        <v>2.8119999999999998</v>
      </c>
      <c r="W28" s="54"/>
      <c r="X28" s="53">
        <f t="shared" si="12"/>
        <v>2.8119999999999998</v>
      </c>
      <c r="Y28" s="53">
        <f t="shared" si="13"/>
        <v>2.8119999999999998</v>
      </c>
      <c r="Z28" s="54"/>
      <c r="AA28" s="53">
        <f t="shared" si="14"/>
        <v>2.8119999999999998</v>
      </c>
      <c r="AD28" s="28"/>
    </row>
    <row r="29" spans="1:35" ht="12.75">
      <c r="B29" s="20">
        <v>24</v>
      </c>
      <c r="C29" s="21" t="str">
        <f>'[1]Thang luong P1 - cd'!$D29</f>
        <v>Hành chính tổng hợp</v>
      </c>
      <c r="D29" s="53">
        <f>'[1]Thang luong P1 - cd'!$I29/1000000</f>
        <v>2.5990000000000002</v>
      </c>
      <c r="E29" s="55"/>
      <c r="F29" s="53">
        <f t="shared" si="1"/>
        <v>2.5990000000000002</v>
      </c>
      <c r="G29" s="53">
        <f t="shared" si="0"/>
        <v>2.5990000000000002</v>
      </c>
      <c r="H29" s="56"/>
      <c r="I29" s="53">
        <f t="shared" si="2"/>
        <v>2.5990000000000002</v>
      </c>
      <c r="J29" s="53">
        <f t="shared" si="3"/>
        <v>2.5990000000000002</v>
      </c>
      <c r="K29" s="29"/>
      <c r="L29" s="53">
        <f t="shared" si="4"/>
        <v>2.5990000000000002</v>
      </c>
      <c r="M29" s="53">
        <f t="shared" si="5"/>
        <v>2.5990000000000002</v>
      </c>
      <c r="N29" s="29"/>
      <c r="O29" s="53">
        <f t="shared" si="6"/>
        <v>2.5990000000000002</v>
      </c>
      <c r="P29" s="53">
        <f t="shared" si="7"/>
        <v>2.5990000000000002</v>
      </c>
      <c r="Q29" s="29"/>
      <c r="R29" s="53">
        <f t="shared" si="8"/>
        <v>2.5990000000000002</v>
      </c>
      <c r="S29" s="53">
        <f t="shared" si="9"/>
        <v>2.5990000000000002</v>
      </c>
      <c r="T29" s="29"/>
      <c r="U29" s="53">
        <f t="shared" si="10"/>
        <v>2.5990000000000002</v>
      </c>
      <c r="V29" s="53">
        <f t="shared" si="11"/>
        <v>2.5990000000000002</v>
      </c>
      <c r="W29" s="29"/>
      <c r="X29" s="53">
        <f t="shared" si="12"/>
        <v>2.5990000000000002</v>
      </c>
      <c r="Y29" s="53">
        <f t="shared" si="13"/>
        <v>2.5990000000000002</v>
      </c>
      <c r="Z29" s="29"/>
      <c r="AA29" s="53">
        <f t="shared" si="14"/>
        <v>2.5990000000000002</v>
      </c>
      <c r="AD29" s="28"/>
    </row>
    <row r="30" spans="1:35" ht="12.75">
      <c r="B30" s="20">
        <v>25</v>
      </c>
      <c r="C30" s="21" t="str">
        <f>'[1]Thang luong P1 - cd'!$D30</f>
        <v>Admin kho</v>
      </c>
      <c r="D30" s="53">
        <f>'[1]Thang luong P1 - cd'!$I30/1000000</f>
        <v>2.5880000000000001</v>
      </c>
      <c r="E30" s="29"/>
      <c r="F30" s="53">
        <f t="shared" si="1"/>
        <v>2.5880000000000001</v>
      </c>
      <c r="G30" s="53">
        <f t="shared" si="0"/>
        <v>2.5880000000000001</v>
      </c>
      <c r="H30" s="29"/>
      <c r="I30" s="53">
        <f t="shared" si="2"/>
        <v>2.5880000000000001</v>
      </c>
      <c r="J30" s="53">
        <f t="shared" si="3"/>
        <v>2.5880000000000001</v>
      </c>
      <c r="K30" s="29"/>
      <c r="L30" s="53">
        <f t="shared" si="4"/>
        <v>2.5880000000000001</v>
      </c>
      <c r="M30" s="53">
        <f t="shared" si="5"/>
        <v>2.5880000000000001</v>
      </c>
      <c r="N30" s="29"/>
      <c r="O30" s="53">
        <f t="shared" si="6"/>
        <v>2.5880000000000001</v>
      </c>
      <c r="P30" s="53">
        <f t="shared" si="7"/>
        <v>2.5880000000000001</v>
      </c>
      <c r="Q30" s="29"/>
      <c r="R30" s="53">
        <f t="shared" si="8"/>
        <v>2.5880000000000001</v>
      </c>
      <c r="S30" s="53">
        <f t="shared" si="9"/>
        <v>2.5880000000000001</v>
      </c>
      <c r="T30" s="29"/>
      <c r="U30" s="53">
        <f t="shared" si="10"/>
        <v>2.5880000000000001</v>
      </c>
      <c r="V30" s="53">
        <f t="shared" si="11"/>
        <v>2.5880000000000001</v>
      </c>
      <c r="W30" s="29"/>
      <c r="X30" s="53">
        <f t="shared" si="12"/>
        <v>2.5880000000000001</v>
      </c>
      <c r="Y30" s="53">
        <f t="shared" si="13"/>
        <v>2.5880000000000001</v>
      </c>
      <c r="Z30" s="29"/>
      <c r="AA30" s="53">
        <f t="shared" si="14"/>
        <v>2.5880000000000001</v>
      </c>
    </row>
    <row r="31" spans="1:35" ht="12.75">
      <c r="B31" s="20">
        <v>26</v>
      </c>
      <c r="C31" s="21" t="str">
        <f>'[1]Thang luong P1 - cd'!$D31</f>
        <v>Thống kê</v>
      </c>
      <c r="D31" s="53">
        <f>'[1]Thang luong P1 - cd'!$I31/1000000</f>
        <v>2.3580000000000001</v>
      </c>
      <c r="E31" s="29"/>
      <c r="F31" s="53">
        <f t="shared" si="1"/>
        <v>2.3580000000000001</v>
      </c>
      <c r="G31" s="53">
        <f t="shared" si="0"/>
        <v>2.3580000000000001</v>
      </c>
      <c r="H31" s="57"/>
      <c r="I31" s="53">
        <f t="shared" si="2"/>
        <v>2.3580000000000001</v>
      </c>
      <c r="J31" s="53">
        <f t="shared" si="3"/>
        <v>2.3580000000000001</v>
      </c>
      <c r="K31" s="57"/>
      <c r="L31" s="53">
        <f t="shared" si="4"/>
        <v>2.3580000000000001</v>
      </c>
      <c r="M31" s="53">
        <f t="shared" si="5"/>
        <v>2.3580000000000001</v>
      </c>
      <c r="N31" s="57"/>
      <c r="O31" s="53">
        <f t="shared" si="6"/>
        <v>2.3580000000000001</v>
      </c>
      <c r="P31" s="53">
        <f t="shared" si="7"/>
        <v>2.3580000000000001</v>
      </c>
      <c r="Q31" s="29"/>
      <c r="R31" s="53">
        <f t="shared" si="8"/>
        <v>2.3580000000000001</v>
      </c>
      <c r="S31" s="53">
        <f t="shared" si="9"/>
        <v>2.3580000000000001</v>
      </c>
      <c r="T31" s="29"/>
      <c r="U31" s="53">
        <f t="shared" si="10"/>
        <v>2.3580000000000001</v>
      </c>
      <c r="V31" s="53">
        <f t="shared" si="11"/>
        <v>2.3580000000000001</v>
      </c>
      <c r="W31" s="29"/>
      <c r="X31" s="53">
        <f t="shared" si="12"/>
        <v>2.3580000000000001</v>
      </c>
      <c r="Y31" s="53">
        <f t="shared" si="13"/>
        <v>2.3580000000000001</v>
      </c>
      <c r="Z31" s="29"/>
      <c r="AA31" s="53">
        <f t="shared" si="14"/>
        <v>2.3580000000000001</v>
      </c>
    </row>
    <row r="32" spans="1:35" ht="12.75">
      <c r="B32" s="20">
        <v>27</v>
      </c>
      <c r="C32" s="21" t="str">
        <f>'[1]Thang luong P1 - cd'!$D32</f>
        <v>Phụ kho</v>
      </c>
      <c r="D32" s="53">
        <f>'[1]Thang luong P1 - cd'!$I32/1000000</f>
        <v>2.2869999999999999</v>
      </c>
      <c r="E32" s="29"/>
      <c r="F32" s="53">
        <f t="shared" si="1"/>
        <v>2.2869999999999999</v>
      </c>
      <c r="G32" s="53">
        <f t="shared" si="0"/>
        <v>2.2869999999999999</v>
      </c>
      <c r="H32" s="29"/>
      <c r="I32" s="53">
        <f t="shared" si="2"/>
        <v>2.2869999999999999</v>
      </c>
      <c r="J32" s="53">
        <f t="shared" si="3"/>
        <v>2.2869999999999999</v>
      </c>
      <c r="K32" s="29"/>
      <c r="L32" s="53">
        <f t="shared" si="4"/>
        <v>2.2869999999999999</v>
      </c>
      <c r="M32" s="53">
        <f t="shared" si="5"/>
        <v>2.2869999999999999</v>
      </c>
      <c r="N32" s="29"/>
      <c r="O32" s="53">
        <f t="shared" si="6"/>
        <v>2.2869999999999999</v>
      </c>
      <c r="P32" s="53">
        <f t="shared" si="7"/>
        <v>2.2869999999999999</v>
      </c>
      <c r="Q32" s="29"/>
      <c r="R32" s="53">
        <f t="shared" si="8"/>
        <v>2.2869999999999999</v>
      </c>
      <c r="S32" s="53">
        <f t="shared" si="9"/>
        <v>2.2869999999999999</v>
      </c>
      <c r="T32" s="29"/>
      <c r="U32" s="53">
        <f t="shared" si="10"/>
        <v>2.2869999999999999</v>
      </c>
      <c r="V32" s="53">
        <f t="shared" si="11"/>
        <v>2.2869999999999999</v>
      </c>
      <c r="W32" s="29"/>
      <c r="X32" s="53">
        <f t="shared" si="12"/>
        <v>2.2869999999999999</v>
      </c>
      <c r="Y32" s="53">
        <f t="shared" si="13"/>
        <v>2.2869999999999999</v>
      </c>
      <c r="Z32" s="29"/>
      <c r="AA32" s="53">
        <f t="shared" si="14"/>
        <v>2.2869999999999999</v>
      </c>
    </row>
    <row r="33" spans="2:27" s="15" customFormat="1" ht="12.75">
      <c r="B33" s="20">
        <v>28</v>
      </c>
      <c r="C33" s="21" t="str">
        <f>'[1]Thang luong P1 - cd'!$D33</f>
        <v>Vệ sinh</v>
      </c>
      <c r="D33" s="53">
        <f>'[1]Thang luong P1 - cd'!$I33/1000000</f>
        <v>1.74</v>
      </c>
      <c r="E33" s="29"/>
      <c r="F33" s="53">
        <f t="shared" si="1"/>
        <v>1.74</v>
      </c>
      <c r="G33" s="53">
        <f t="shared" si="0"/>
        <v>1.74</v>
      </c>
      <c r="H33" s="29"/>
      <c r="I33" s="53">
        <f t="shared" si="2"/>
        <v>1.74</v>
      </c>
      <c r="J33" s="53">
        <f t="shared" si="3"/>
        <v>1.74</v>
      </c>
      <c r="K33" s="29"/>
      <c r="L33" s="53">
        <f t="shared" si="4"/>
        <v>1.74</v>
      </c>
      <c r="M33" s="53">
        <f t="shared" si="5"/>
        <v>1.74</v>
      </c>
      <c r="N33" s="29"/>
      <c r="O33" s="53">
        <f t="shared" si="6"/>
        <v>1.74</v>
      </c>
      <c r="P33" s="53">
        <f t="shared" si="7"/>
        <v>1.74</v>
      </c>
      <c r="Q33" s="29"/>
      <c r="R33" s="53">
        <f t="shared" si="8"/>
        <v>1.74</v>
      </c>
      <c r="S33" s="53">
        <f t="shared" si="9"/>
        <v>1.74</v>
      </c>
      <c r="T33" s="29"/>
      <c r="U33" s="53">
        <f t="shared" si="10"/>
        <v>1.74</v>
      </c>
      <c r="V33" s="53">
        <f t="shared" si="11"/>
        <v>1.74</v>
      </c>
      <c r="W33" s="29"/>
      <c r="X33" s="53">
        <f t="shared" si="12"/>
        <v>1.74</v>
      </c>
      <c r="Y33" s="53">
        <f t="shared" si="13"/>
        <v>1.74</v>
      </c>
      <c r="Z33" s="29"/>
      <c r="AA33" s="53">
        <f t="shared" si="14"/>
        <v>1.74</v>
      </c>
    </row>
  </sheetData>
  <mergeCells count="14">
    <mergeCell ref="B5:V5"/>
    <mergeCell ref="A1:A2"/>
    <mergeCell ref="B1:V1"/>
    <mergeCell ref="B2:B3"/>
    <mergeCell ref="C2:C3"/>
    <mergeCell ref="G3:H3"/>
    <mergeCell ref="Y3:Z3"/>
    <mergeCell ref="D2:Z2"/>
    <mergeCell ref="J3:K3"/>
    <mergeCell ref="M3:N3"/>
    <mergeCell ref="P3:Q3"/>
    <mergeCell ref="S3:T3"/>
    <mergeCell ref="V3:W3"/>
    <mergeCell ref="D3:F3"/>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58"/>
  <sheetViews>
    <sheetView workbookViewId="0">
      <pane ySplit="6" topLeftCell="A7" activePane="bottomLeft" state="frozen"/>
      <selection activeCell="M16" sqref="M16"/>
      <selection pane="bottomLeft" activeCell="M16" sqref="M16"/>
    </sheetView>
  </sheetViews>
  <sheetFormatPr defaultRowHeight="12.75"/>
  <cols>
    <col min="1" max="1" width="4.75" style="422" customWidth="1"/>
    <col min="2" max="2" width="15.375" style="422" customWidth="1"/>
    <col min="3" max="3" width="7" style="422" customWidth="1"/>
    <col min="4" max="4" width="6.125" style="422" customWidth="1"/>
    <col min="5" max="5" width="6.25" style="422" customWidth="1"/>
    <col min="6" max="6" width="5.375" style="422" customWidth="1"/>
    <col min="7" max="8" width="4.75" style="422" customWidth="1"/>
    <col min="9" max="9" width="6.5" style="422" customWidth="1"/>
    <col min="10" max="11" width="7.25" style="422" customWidth="1"/>
    <col min="12" max="13" width="9" style="422" bestFit="1" customWidth="1"/>
    <col min="14" max="18" width="9.125" style="422" bestFit="1" customWidth="1"/>
    <col min="19" max="16384" width="9" style="422"/>
  </cols>
  <sheetData>
    <row r="1" spans="1:18">
      <c r="A1" s="421" t="s">
        <v>460</v>
      </c>
      <c r="B1" s="421"/>
      <c r="C1" s="421"/>
      <c r="D1" s="421"/>
      <c r="E1" s="421"/>
      <c r="F1" s="421"/>
      <c r="G1" s="421"/>
      <c r="H1" s="421"/>
      <c r="I1" s="421"/>
      <c r="J1" s="421"/>
      <c r="K1" s="421"/>
      <c r="L1" s="421"/>
      <c r="M1" s="421"/>
      <c r="N1" s="421"/>
    </row>
    <row r="2" spans="1:18" ht="14.25">
      <c r="A2" s="422" t="s">
        <v>461</v>
      </c>
      <c r="R2" s="423" t="s">
        <v>462</v>
      </c>
    </row>
    <row r="4" spans="1:18" ht="24" customHeight="1">
      <c r="A4" s="424" t="s">
        <v>23</v>
      </c>
      <c r="B4" s="425" t="s">
        <v>24</v>
      </c>
      <c r="C4" s="426" t="s">
        <v>463</v>
      </c>
      <c r="D4" s="427" t="s">
        <v>464</v>
      </c>
      <c r="E4" s="428"/>
      <c r="F4" s="428"/>
      <c r="G4" s="428"/>
      <c r="H4" s="429"/>
      <c r="I4" s="426" t="s">
        <v>465</v>
      </c>
      <c r="J4" s="426" t="s">
        <v>25</v>
      </c>
      <c r="K4" s="430" t="s">
        <v>11</v>
      </c>
      <c r="L4" s="430">
        <v>1</v>
      </c>
      <c r="M4" s="430">
        <v>2</v>
      </c>
      <c r="N4" s="430">
        <v>3</v>
      </c>
      <c r="O4" s="430">
        <v>4</v>
      </c>
      <c r="P4" s="430">
        <v>5</v>
      </c>
      <c r="Q4" s="430">
        <v>6</v>
      </c>
      <c r="R4" s="430">
        <v>7</v>
      </c>
    </row>
    <row r="5" spans="1:18">
      <c r="A5" s="424"/>
      <c r="B5" s="431"/>
      <c r="C5" s="426"/>
      <c r="D5" s="432" t="s">
        <v>406</v>
      </c>
      <c r="E5" s="432" t="s">
        <v>445</v>
      </c>
      <c r="F5" s="427" t="s">
        <v>27</v>
      </c>
      <c r="G5" s="428"/>
      <c r="H5" s="429"/>
      <c r="I5" s="426"/>
      <c r="J5" s="426"/>
      <c r="K5" s="430" t="s">
        <v>5</v>
      </c>
      <c r="L5" s="433" t="s">
        <v>466</v>
      </c>
      <c r="M5" s="434"/>
      <c r="N5" s="434"/>
      <c r="O5" s="434"/>
      <c r="P5" s="434"/>
      <c r="Q5" s="434"/>
      <c r="R5" s="435"/>
    </row>
    <row r="6" spans="1:18" ht="22.5" customHeight="1">
      <c r="A6" s="424"/>
      <c r="B6" s="430" t="s">
        <v>99</v>
      </c>
      <c r="C6" s="426"/>
      <c r="D6" s="436"/>
      <c r="E6" s="436"/>
      <c r="F6" s="437" t="s">
        <v>467</v>
      </c>
      <c r="G6" s="437" t="s">
        <v>468</v>
      </c>
      <c r="H6" s="437" t="s">
        <v>469</v>
      </c>
      <c r="I6" s="426"/>
      <c r="J6" s="426"/>
      <c r="K6" s="430" t="s">
        <v>27</v>
      </c>
      <c r="L6" s="430">
        <v>1</v>
      </c>
      <c r="M6" s="430">
        <v>2</v>
      </c>
      <c r="N6" s="430">
        <v>3</v>
      </c>
      <c r="O6" s="430">
        <v>4</v>
      </c>
      <c r="P6" s="430">
        <v>5</v>
      </c>
      <c r="Q6" s="430">
        <v>6</v>
      </c>
      <c r="R6" s="430">
        <v>7</v>
      </c>
    </row>
    <row r="7" spans="1:18">
      <c r="A7" s="438"/>
      <c r="B7" s="439"/>
      <c r="C7" s="440"/>
      <c r="D7" s="438"/>
      <c r="E7" s="438"/>
      <c r="F7" s="438"/>
      <c r="G7" s="438"/>
      <c r="H7" s="438"/>
      <c r="I7" s="439"/>
      <c r="J7" s="439"/>
      <c r="K7" s="439"/>
      <c r="L7" s="441"/>
      <c r="M7" s="441"/>
      <c r="N7" s="441"/>
      <c r="O7" s="441"/>
      <c r="P7" s="441"/>
      <c r="Q7" s="441"/>
      <c r="R7" s="441"/>
    </row>
    <row r="8" spans="1:18" ht="14.25" customHeight="1">
      <c r="A8" s="442">
        <v>1</v>
      </c>
      <c r="B8" s="443" t="s">
        <v>133</v>
      </c>
      <c r="C8" s="444">
        <v>1</v>
      </c>
      <c r="D8" s="445" t="s">
        <v>470</v>
      </c>
      <c r="E8" s="445" t="s">
        <v>471</v>
      </c>
      <c r="F8" s="445" t="s">
        <v>471</v>
      </c>
      <c r="G8" s="445" t="s">
        <v>472</v>
      </c>
      <c r="H8" s="446" t="s">
        <v>46</v>
      </c>
      <c r="I8" s="447">
        <v>867.83333333333326</v>
      </c>
      <c r="J8" s="445" t="s">
        <v>11</v>
      </c>
      <c r="K8" s="448" t="s">
        <v>274</v>
      </c>
      <c r="L8" s="449">
        <f>L12*140%</f>
        <v>8231999.9999999991</v>
      </c>
      <c r="M8" s="449">
        <f t="shared" ref="M8:R8" si="0">L8*105%</f>
        <v>8643600</v>
      </c>
      <c r="N8" s="449">
        <f t="shared" si="0"/>
        <v>9075780</v>
      </c>
      <c r="O8" s="449">
        <f t="shared" si="0"/>
        <v>9529569</v>
      </c>
      <c r="P8" s="449">
        <f t="shared" si="0"/>
        <v>10006047.450000001</v>
      </c>
      <c r="Q8" s="449">
        <f t="shared" si="0"/>
        <v>10506349.822500002</v>
      </c>
      <c r="R8" s="449">
        <f t="shared" si="0"/>
        <v>11031667.313625002</v>
      </c>
    </row>
    <row r="9" spans="1:18">
      <c r="A9" s="450"/>
      <c r="B9" s="451"/>
      <c r="C9" s="444"/>
      <c r="D9" s="452"/>
      <c r="E9" s="452"/>
      <c r="F9" s="452"/>
      <c r="G9" s="452"/>
      <c r="H9" s="446"/>
      <c r="I9" s="447"/>
      <c r="J9" s="453"/>
      <c r="K9" s="448" t="s">
        <v>468</v>
      </c>
      <c r="L9" s="454" t="s">
        <v>473</v>
      </c>
      <c r="M9" s="454" t="s">
        <v>474</v>
      </c>
      <c r="N9" s="454" t="s">
        <v>475</v>
      </c>
      <c r="O9" s="449" t="s">
        <v>476</v>
      </c>
      <c r="P9" s="449" t="s">
        <v>477</v>
      </c>
      <c r="Q9" s="449" t="s">
        <v>478</v>
      </c>
      <c r="R9" s="449" t="s">
        <v>479</v>
      </c>
    </row>
    <row r="10" spans="1:18" ht="14.25" customHeight="1">
      <c r="A10" s="450"/>
      <c r="B10" s="451"/>
      <c r="C10" s="444"/>
      <c r="D10" s="452"/>
      <c r="E10" s="452"/>
      <c r="F10" s="452"/>
      <c r="G10" s="452"/>
      <c r="H10" s="446"/>
      <c r="I10" s="447"/>
      <c r="J10" s="445" t="s">
        <v>5</v>
      </c>
      <c r="K10" s="448" t="s">
        <v>3</v>
      </c>
      <c r="L10" s="454">
        <f>L12*30%</f>
        <v>1764000</v>
      </c>
      <c r="M10" s="454">
        <f t="shared" ref="M10:R10" si="1">L10*105%</f>
        <v>1852200</v>
      </c>
      <c r="N10" s="454">
        <f t="shared" si="1"/>
        <v>1944810</v>
      </c>
      <c r="O10" s="454">
        <f t="shared" si="1"/>
        <v>2042050.5</v>
      </c>
      <c r="P10" s="454">
        <f t="shared" si="1"/>
        <v>2144153.0249999999</v>
      </c>
      <c r="Q10" s="454">
        <f t="shared" si="1"/>
        <v>2251360.67625</v>
      </c>
      <c r="R10" s="454">
        <f t="shared" si="1"/>
        <v>2363928.7100625001</v>
      </c>
    </row>
    <row r="11" spans="1:18" ht="14.25" customHeight="1">
      <c r="A11" s="450"/>
      <c r="B11" s="451"/>
      <c r="C11" s="444"/>
      <c r="D11" s="452"/>
      <c r="E11" s="452"/>
      <c r="F11" s="452"/>
      <c r="G11" s="452"/>
      <c r="H11" s="446"/>
      <c r="I11" s="447"/>
      <c r="J11" s="453"/>
      <c r="K11" s="448" t="s">
        <v>468</v>
      </c>
      <c r="L11" s="455" t="s">
        <v>480</v>
      </c>
      <c r="M11" s="456"/>
      <c r="N11" s="457"/>
      <c r="O11" s="458" t="s">
        <v>481</v>
      </c>
      <c r="P11" s="459"/>
      <c r="Q11" s="460" t="s">
        <v>482</v>
      </c>
      <c r="R11" s="460" t="s">
        <v>483</v>
      </c>
    </row>
    <row r="12" spans="1:18">
      <c r="A12" s="450"/>
      <c r="B12" s="451"/>
      <c r="C12" s="444"/>
      <c r="D12" s="452"/>
      <c r="E12" s="452"/>
      <c r="F12" s="452"/>
      <c r="G12" s="452"/>
      <c r="H12" s="446"/>
      <c r="I12" s="447"/>
      <c r="J12" s="445" t="s">
        <v>27</v>
      </c>
      <c r="K12" s="448" t="s">
        <v>2</v>
      </c>
      <c r="L12" s="449">
        <v>5880000</v>
      </c>
      <c r="M12" s="449">
        <v>5880000</v>
      </c>
      <c r="N12" s="449">
        <v>5880000</v>
      </c>
      <c r="O12" s="449">
        <v>5880000</v>
      </c>
      <c r="P12" s="449">
        <v>5880000</v>
      </c>
      <c r="Q12" s="449">
        <v>5880000</v>
      </c>
      <c r="R12" s="449">
        <v>5880000</v>
      </c>
    </row>
    <row r="13" spans="1:18" hidden="1">
      <c r="A13" s="461"/>
      <c r="B13" s="462"/>
      <c r="C13" s="444"/>
      <c r="D13" s="452"/>
      <c r="E13" s="452"/>
      <c r="F13" s="452"/>
      <c r="G13" s="452"/>
      <c r="H13" s="446"/>
      <c r="I13" s="447"/>
      <c r="J13" s="453"/>
      <c r="K13" s="448" t="s">
        <v>468</v>
      </c>
      <c r="L13" s="449" t="s">
        <v>52</v>
      </c>
      <c r="M13" s="449" t="s">
        <v>53</v>
      </c>
      <c r="N13" s="449" t="s">
        <v>54</v>
      </c>
      <c r="O13" s="449" t="s">
        <v>484</v>
      </c>
      <c r="P13" s="449" t="s">
        <v>485</v>
      </c>
      <c r="Q13" s="449" t="s">
        <v>486</v>
      </c>
      <c r="R13" s="449" t="s">
        <v>487</v>
      </c>
    </row>
    <row r="14" spans="1:18">
      <c r="A14" s="442">
        <v>2</v>
      </c>
      <c r="B14" s="443" t="s">
        <v>389</v>
      </c>
      <c r="C14" s="463">
        <v>1</v>
      </c>
      <c r="D14" s="452"/>
      <c r="E14" s="452"/>
      <c r="F14" s="452"/>
      <c r="G14" s="452"/>
      <c r="H14" s="445" t="s">
        <v>4</v>
      </c>
      <c r="I14" s="464">
        <v>807.11904761904771</v>
      </c>
      <c r="J14" s="445" t="s">
        <v>11</v>
      </c>
      <c r="K14" s="448" t="s">
        <v>274</v>
      </c>
      <c r="L14" s="465">
        <f>L18*130%</f>
        <v>7111000</v>
      </c>
      <c r="M14" s="466"/>
      <c r="N14" s="466"/>
      <c r="O14" s="466"/>
      <c r="P14" s="466"/>
      <c r="Q14" s="466"/>
      <c r="R14" s="467"/>
    </row>
    <row r="15" spans="1:18">
      <c r="A15" s="450"/>
      <c r="B15" s="451"/>
      <c r="C15" s="468"/>
      <c r="D15" s="452"/>
      <c r="E15" s="452"/>
      <c r="F15" s="452"/>
      <c r="G15" s="452"/>
      <c r="H15" s="452"/>
      <c r="I15" s="469"/>
      <c r="J15" s="453"/>
      <c r="K15" s="448" t="s">
        <v>468</v>
      </c>
      <c r="L15" s="455" t="s">
        <v>488</v>
      </c>
      <c r="M15" s="456"/>
      <c r="N15" s="456"/>
      <c r="O15" s="456"/>
      <c r="P15" s="456"/>
      <c r="Q15" s="456"/>
      <c r="R15" s="457"/>
    </row>
    <row r="16" spans="1:18">
      <c r="A16" s="450"/>
      <c r="B16" s="451"/>
      <c r="C16" s="468"/>
      <c r="D16" s="452"/>
      <c r="E16" s="452"/>
      <c r="F16" s="452"/>
      <c r="G16" s="452"/>
      <c r="H16" s="452"/>
      <c r="I16" s="469"/>
      <c r="J16" s="445" t="s">
        <v>5</v>
      </c>
      <c r="K16" s="448" t="s">
        <v>3</v>
      </c>
      <c r="L16" s="470">
        <f>L18*30%</f>
        <v>1641000</v>
      </c>
      <c r="M16" s="470">
        <f t="shared" ref="M16:R16" si="2">L16*105%</f>
        <v>1723050</v>
      </c>
      <c r="N16" s="470">
        <f t="shared" si="2"/>
        <v>1809202.5</v>
      </c>
      <c r="O16" s="470">
        <f t="shared" si="2"/>
        <v>1899662.625</v>
      </c>
      <c r="P16" s="470">
        <f t="shared" si="2"/>
        <v>1994645.7562500001</v>
      </c>
      <c r="Q16" s="470">
        <f t="shared" si="2"/>
        <v>2094378.0440625001</v>
      </c>
      <c r="R16" s="470">
        <f t="shared" si="2"/>
        <v>2199096.9462656253</v>
      </c>
    </row>
    <row r="17" spans="1:18">
      <c r="A17" s="450"/>
      <c r="B17" s="451"/>
      <c r="C17" s="468"/>
      <c r="D17" s="452"/>
      <c r="E17" s="452"/>
      <c r="F17" s="452"/>
      <c r="G17" s="452"/>
      <c r="H17" s="452"/>
      <c r="I17" s="469"/>
      <c r="J17" s="453"/>
      <c r="K17" s="448" t="s">
        <v>468</v>
      </c>
      <c r="L17" s="455" t="s">
        <v>489</v>
      </c>
      <c r="M17" s="456"/>
      <c r="N17" s="456"/>
      <c r="O17" s="457"/>
      <c r="P17" s="455" t="s">
        <v>490</v>
      </c>
      <c r="Q17" s="456"/>
      <c r="R17" s="457"/>
    </row>
    <row r="18" spans="1:18">
      <c r="A18" s="450"/>
      <c r="B18" s="451"/>
      <c r="C18" s="468"/>
      <c r="D18" s="452"/>
      <c r="E18" s="452"/>
      <c r="F18" s="452"/>
      <c r="G18" s="452"/>
      <c r="H18" s="452"/>
      <c r="I18" s="469"/>
      <c r="J18" s="445" t="s">
        <v>27</v>
      </c>
      <c r="K18" s="448" t="s">
        <v>2</v>
      </c>
      <c r="L18" s="470">
        <v>5470000</v>
      </c>
      <c r="M18" s="470">
        <v>5470000</v>
      </c>
      <c r="N18" s="470">
        <v>5470000</v>
      </c>
      <c r="O18" s="470">
        <v>5470000</v>
      </c>
      <c r="P18" s="470">
        <v>5470000</v>
      </c>
      <c r="Q18" s="470">
        <v>5470000</v>
      </c>
      <c r="R18" s="470">
        <v>5470000</v>
      </c>
    </row>
    <row r="19" spans="1:18">
      <c r="A19" s="461"/>
      <c r="B19" s="462"/>
      <c r="C19" s="471"/>
      <c r="D19" s="453"/>
      <c r="E19" s="452"/>
      <c r="F19" s="453"/>
      <c r="G19" s="453"/>
      <c r="H19" s="453"/>
      <c r="I19" s="472"/>
      <c r="J19" s="453"/>
      <c r="K19" s="448" t="s">
        <v>468</v>
      </c>
      <c r="L19" s="449" t="s">
        <v>4</v>
      </c>
      <c r="M19" s="449" t="s">
        <v>46</v>
      </c>
      <c r="N19" s="449" t="s">
        <v>47</v>
      </c>
      <c r="O19" s="449" t="s">
        <v>48</v>
      </c>
      <c r="P19" s="449" t="s">
        <v>49</v>
      </c>
      <c r="Q19" s="449" t="s">
        <v>50</v>
      </c>
      <c r="R19" s="449" t="s">
        <v>51</v>
      </c>
    </row>
    <row r="20" spans="1:18">
      <c r="A20" s="473">
        <v>3</v>
      </c>
      <c r="B20" s="474" t="s">
        <v>491</v>
      </c>
      <c r="C20" s="474">
        <v>1</v>
      </c>
      <c r="D20" s="446" t="s">
        <v>492</v>
      </c>
      <c r="E20" s="452"/>
      <c r="F20" s="445" t="s">
        <v>493</v>
      </c>
      <c r="G20" s="445" t="s">
        <v>494</v>
      </c>
      <c r="H20" s="445" t="s">
        <v>495</v>
      </c>
      <c r="I20" s="475">
        <v>820.85238095238083</v>
      </c>
      <c r="J20" s="476"/>
      <c r="K20" s="476"/>
      <c r="L20" s="470">
        <v>5560000</v>
      </c>
      <c r="M20" s="470">
        <v>5560000</v>
      </c>
      <c r="N20" s="470">
        <v>5560000</v>
      </c>
      <c r="O20" s="470">
        <v>5560000</v>
      </c>
      <c r="P20" s="470">
        <v>5560000</v>
      </c>
      <c r="Q20" s="470">
        <v>5560000</v>
      </c>
      <c r="R20" s="470">
        <v>5560000</v>
      </c>
    </row>
    <row r="21" spans="1:18" ht="14.25">
      <c r="A21" s="473">
        <v>4</v>
      </c>
      <c r="B21" s="477" t="s">
        <v>496</v>
      </c>
      <c r="C21" s="477">
        <v>1</v>
      </c>
      <c r="D21" s="446"/>
      <c r="E21" s="453"/>
      <c r="F21" s="452"/>
      <c r="G21" s="452"/>
      <c r="H21" s="453"/>
      <c r="I21" s="475">
        <v>809.79285714285709</v>
      </c>
      <c r="J21" s="476"/>
      <c r="K21" s="476"/>
      <c r="L21" s="470">
        <v>5490000</v>
      </c>
      <c r="M21" s="470">
        <v>5490000</v>
      </c>
      <c r="N21" s="470">
        <v>5490000</v>
      </c>
      <c r="O21" s="470">
        <v>5490000</v>
      </c>
      <c r="P21" s="470">
        <v>5490000</v>
      </c>
      <c r="Q21" s="470">
        <v>5490000</v>
      </c>
      <c r="R21" s="470">
        <v>5490000</v>
      </c>
    </row>
    <row r="22" spans="1:18" ht="14.25" customHeight="1">
      <c r="A22" s="442">
        <v>5</v>
      </c>
      <c r="B22" s="463" t="s">
        <v>497</v>
      </c>
      <c r="C22" s="463">
        <v>1</v>
      </c>
      <c r="D22" s="445" t="s">
        <v>498</v>
      </c>
      <c r="E22" s="445" t="s">
        <v>493</v>
      </c>
      <c r="F22" s="452"/>
      <c r="G22" s="452"/>
      <c r="H22" s="445" t="s">
        <v>499</v>
      </c>
      <c r="I22" s="464">
        <v>737.40119047619044</v>
      </c>
      <c r="J22" s="445" t="s">
        <v>11</v>
      </c>
      <c r="K22" s="448" t="s">
        <v>274</v>
      </c>
      <c r="L22" s="470">
        <f>'[2]KQ 3P - CS luong 1 phong'!K236*1000000</f>
        <v>8750000</v>
      </c>
      <c r="M22" s="470">
        <f>'[2]KQ 3P - CS luong 1 phong'!K237*1000000</f>
        <v>10000000</v>
      </c>
      <c r="N22" s="470">
        <f>'[2]KQ 3P - CS luong 1 phong'!K238*1000000</f>
        <v>11250000</v>
      </c>
      <c r="O22" s="470">
        <f>'[2]KQ 3P - CS luong 1 phong'!K239*1000000</f>
        <v>12500000</v>
      </c>
      <c r="P22" s="470">
        <f>'[2]KQ 3P - CS luong 1 phong'!K240*1000000</f>
        <v>13750000</v>
      </c>
      <c r="Q22" s="470"/>
      <c r="R22" s="470"/>
    </row>
    <row r="23" spans="1:18" ht="14.25">
      <c r="A23" s="450"/>
      <c r="B23" s="468"/>
      <c r="C23" s="468"/>
      <c r="D23" s="452"/>
      <c r="E23" s="452"/>
      <c r="F23" s="452"/>
      <c r="G23" s="452"/>
      <c r="H23" s="452"/>
      <c r="I23" s="469"/>
      <c r="J23" s="453"/>
      <c r="K23" s="448" t="s">
        <v>468</v>
      </c>
      <c r="L23" s="470" t="str">
        <f>'[2]KQ 3P - CS luong 1 phong'!C236</f>
        <v>K1</v>
      </c>
      <c r="M23" s="470" t="str">
        <f>'[2]KQ 3P - CS luong 1 phong'!C237</f>
        <v>K2</v>
      </c>
      <c r="N23" s="470" t="str">
        <f>'[2]KQ 3P - CS luong 1 phong'!C238</f>
        <v>K3</v>
      </c>
      <c r="O23" s="470" t="str">
        <f>'[2]KQ 3P - CS luong 1 phong'!C239</f>
        <v>K4</v>
      </c>
      <c r="P23" s="470" t="str">
        <f>'[2]KQ 3P - CS luong 1 phong'!C240</f>
        <v>K5</v>
      </c>
      <c r="Q23" s="470"/>
      <c r="R23" s="470"/>
    </row>
    <row r="24" spans="1:18" ht="14.25">
      <c r="A24" s="450"/>
      <c r="B24" s="468"/>
      <c r="C24" s="468"/>
      <c r="D24" s="452"/>
      <c r="E24" s="452"/>
      <c r="F24" s="452"/>
      <c r="G24" s="452"/>
      <c r="H24" s="452"/>
      <c r="I24" s="469"/>
      <c r="J24" s="445" t="s">
        <v>5</v>
      </c>
      <c r="K24" s="448" t="s">
        <v>3</v>
      </c>
      <c r="L24" s="470">
        <f>'[2]KQ 3P - CS luong 1 phong'!J236*1000000</f>
        <v>30000000</v>
      </c>
      <c r="M24" s="470">
        <f>'[2]KQ 3P - CS luong 1 phong'!J237*1000000</f>
        <v>35000000</v>
      </c>
      <c r="N24" s="470">
        <f>'[2]KQ 3P - CS luong 1 phong'!J238*1000000</f>
        <v>40000000</v>
      </c>
      <c r="O24" s="470">
        <f>'[2]KQ 3P - CS luong 1 phong'!J239*1000000</f>
        <v>45000000</v>
      </c>
      <c r="P24" s="470">
        <f>'[2]KQ 3P - CS luong 1 phong'!J240*1000000</f>
        <v>50000000</v>
      </c>
      <c r="Q24" s="470"/>
      <c r="R24" s="470"/>
    </row>
    <row r="25" spans="1:18" ht="14.25">
      <c r="A25" s="450"/>
      <c r="B25" s="468"/>
      <c r="C25" s="468"/>
      <c r="D25" s="452"/>
      <c r="E25" s="452"/>
      <c r="F25" s="452"/>
      <c r="G25" s="452"/>
      <c r="H25" s="452"/>
      <c r="I25" s="469"/>
      <c r="J25" s="453"/>
      <c r="K25" s="448" t="s">
        <v>468</v>
      </c>
      <c r="L25" s="470" t="str">
        <f>'[2]KQ 3P - CS luong 1 phong'!E236</f>
        <v>TP bậc 1</v>
      </c>
      <c r="M25" s="470" t="str">
        <f>'[2]KQ 3P - CS luong 1 phong'!E237</f>
        <v>TP bậc 2</v>
      </c>
      <c r="N25" s="470" t="str">
        <f>'[2]KQ 3P - CS luong 1 phong'!E238</f>
        <v>TP bậc 3</v>
      </c>
      <c r="O25" s="470" t="str">
        <f>'[2]KQ 3P - CS luong 1 phong'!E239</f>
        <v>TP bậc 4</v>
      </c>
      <c r="P25" s="470" t="str">
        <f>'[2]KQ 3P - CS luong 1 phong'!E240</f>
        <v>TP bậc 5</v>
      </c>
      <c r="Q25" s="470"/>
      <c r="R25" s="470"/>
    </row>
    <row r="26" spans="1:18" ht="14.25" customHeight="1">
      <c r="A26" s="450"/>
      <c r="B26" s="468"/>
      <c r="C26" s="468"/>
      <c r="D26" s="452"/>
      <c r="E26" s="452"/>
      <c r="F26" s="452"/>
      <c r="G26" s="452"/>
      <c r="H26" s="452"/>
      <c r="I26" s="469"/>
      <c r="J26" s="445" t="s">
        <v>27</v>
      </c>
      <c r="K26" s="448" t="s">
        <v>2</v>
      </c>
      <c r="L26" s="470">
        <v>5000000</v>
      </c>
      <c r="M26" s="470">
        <v>5000000</v>
      </c>
      <c r="N26" s="470">
        <v>5000000</v>
      </c>
      <c r="O26" s="470">
        <v>5000000</v>
      </c>
      <c r="P26" s="470">
        <v>5000000</v>
      </c>
      <c r="Q26" s="470"/>
      <c r="R26" s="470"/>
    </row>
    <row r="27" spans="1:18" ht="14.25" customHeight="1">
      <c r="A27" s="461"/>
      <c r="B27" s="471"/>
      <c r="C27" s="471"/>
      <c r="D27" s="452"/>
      <c r="E27" s="452"/>
      <c r="F27" s="452"/>
      <c r="G27" s="452"/>
      <c r="H27" s="452"/>
      <c r="I27" s="472"/>
      <c r="J27" s="453"/>
      <c r="K27" s="448" t="s">
        <v>468</v>
      </c>
      <c r="L27" s="470" t="s">
        <v>500</v>
      </c>
      <c r="M27" s="470" t="s">
        <v>499</v>
      </c>
      <c r="N27" s="470" t="s">
        <v>495</v>
      </c>
      <c r="O27" s="470" t="s">
        <v>501</v>
      </c>
      <c r="P27" s="470"/>
      <c r="Q27" s="470"/>
      <c r="R27" s="470"/>
    </row>
    <row r="28" spans="1:18" ht="14.25">
      <c r="A28" s="473">
        <v>6</v>
      </c>
      <c r="B28" s="477" t="s">
        <v>502</v>
      </c>
      <c r="C28" s="477">
        <v>1</v>
      </c>
      <c r="D28" s="452"/>
      <c r="E28" s="452"/>
      <c r="F28" s="452"/>
      <c r="G28" s="452"/>
      <c r="H28" s="452"/>
      <c r="I28" s="478">
        <v>685.07976190476177</v>
      </c>
      <c r="J28" s="479"/>
      <c r="K28" s="479"/>
      <c r="L28" s="470">
        <v>4640000</v>
      </c>
      <c r="M28" s="470">
        <v>4640000</v>
      </c>
      <c r="N28" s="470">
        <v>4640000</v>
      </c>
      <c r="O28" s="470">
        <v>4640000</v>
      </c>
      <c r="P28" s="470">
        <v>4640000</v>
      </c>
      <c r="Q28" s="470"/>
      <c r="R28" s="470"/>
    </row>
    <row r="29" spans="1:18" ht="14.25">
      <c r="A29" s="473">
        <v>7</v>
      </c>
      <c r="B29" s="477" t="s">
        <v>503</v>
      </c>
      <c r="C29" s="477">
        <v>1</v>
      </c>
      <c r="D29" s="452"/>
      <c r="E29" s="452"/>
      <c r="F29" s="452"/>
      <c r="G29" s="452"/>
      <c r="H29" s="452"/>
      <c r="I29" s="478">
        <v>737.1130952380953</v>
      </c>
      <c r="J29" s="479"/>
      <c r="K29" s="479"/>
      <c r="L29" s="470">
        <v>5000000</v>
      </c>
      <c r="M29" s="470">
        <v>5000000</v>
      </c>
      <c r="N29" s="470">
        <v>5000000</v>
      </c>
      <c r="O29" s="470">
        <v>5000000</v>
      </c>
      <c r="P29" s="470">
        <v>5000000</v>
      </c>
      <c r="Q29" s="470"/>
      <c r="R29" s="470"/>
    </row>
    <row r="30" spans="1:18" ht="14.25">
      <c r="A30" s="473">
        <v>8</v>
      </c>
      <c r="B30" s="477" t="s">
        <v>504</v>
      </c>
      <c r="C30" s="477">
        <v>1</v>
      </c>
      <c r="D30" s="452"/>
      <c r="E30" s="452"/>
      <c r="F30" s="452"/>
      <c r="G30" s="452"/>
      <c r="H30" s="452"/>
      <c r="I30" s="478">
        <v>709.42499999999995</v>
      </c>
      <c r="J30" s="479"/>
      <c r="K30" s="479"/>
      <c r="L30" s="470">
        <v>4810000</v>
      </c>
      <c r="M30" s="470">
        <v>4810000</v>
      </c>
      <c r="N30" s="470">
        <v>4810000</v>
      </c>
      <c r="O30" s="470">
        <v>4810000</v>
      </c>
      <c r="P30" s="470">
        <v>4810000</v>
      </c>
      <c r="Q30" s="470"/>
      <c r="R30" s="470"/>
    </row>
    <row r="31" spans="1:18" ht="14.25">
      <c r="A31" s="473">
        <v>9</v>
      </c>
      <c r="B31" s="477" t="s">
        <v>505</v>
      </c>
      <c r="C31" s="477">
        <v>1</v>
      </c>
      <c r="D31" s="452"/>
      <c r="E31" s="452"/>
      <c r="F31" s="452"/>
      <c r="G31" s="452"/>
      <c r="H31" s="452"/>
      <c r="I31" s="478">
        <v>740.6035714285714</v>
      </c>
      <c r="J31" s="479"/>
      <c r="K31" s="479"/>
      <c r="L31" s="470">
        <v>5020000</v>
      </c>
      <c r="M31" s="470">
        <v>5020000</v>
      </c>
      <c r="N31" s="470">
        <v>5020000</v>
      </c>
      <c r="O31" s="470">
        <v>5020000</v>
      </c>
      <c r="P31" s="470">
        <v>5020000</v>
      </c>
      <c r="Q31" s="470"/>
      <c r="R31" s="470"/>
    </row>
    <row r="32" spans="1:18" ht="14.25">
      <c r="A32" s="473">
        <v>10</v>
      </c>
      <c r="B32" s="477" t="s">
        <v>506</v>
      </c>
      <c r="C32" s="477">
        <v>1</v>
      </c>
      <c r="D32" s="452"/>
      <c r="E32" s="452"/>
      <c r="F32" s="452"/>
      <c r="G32" s="452"/>
      <c r="H32" s="452"/>
      <c r="I32" s="478">
        <v>670.10357142857129</v>
      </c>
      <c r="J32" s="479"/>
      <c r="K32" s="479"/>
      <c r="L32" s="470">
        <v>4540000</v>
      </c>
      <c r="M32" s="470">
        <v>4540000</v>
      </c>
      <c r="N32" s="470">
        <v>4540000</v>
      </c>
      <c r="O32" s="470">
        <v>4540000</v>
      </c>
      <c r="P32" s="470">
        <v>4540000</v>
      </c>
      <c r="Q32" s="470"/>
      <c r="R32" s="470"/>
    </row>
    <row r="33" spans="1:18" ht="14.25">
      <c r="A33" s="473">
        <v>11</v>
      </c>
      <c r="B33" s="477" t="s">
        <v>507</v>
      </c>
      <c r="C33" s="477">
        <v>1</v>
      </c>
      <c r="D33" s="453"/>
      <c r="E33" s="452"/>
      <c r="F33" s="452"/>
      <c r="G33" s="452"/>
      <c r="H33" s="453"/>
      <c r="I33" s="478">
        <v>668.42499999999984</v>
      </c>
      <c r="J33" s="479"/>
      <c r="K33" s="479"/>
      <c r="L33" s="470">
        <v>4530000</v>
      </c>
      <c r="M33" s="470">
        <v>4530000</v>
      </c>
      <c r="N33" s="470">
        <v>4530000</v>
      </c>
      <c r="O33" s="470">
        <v>4530000</v>
      </c>
      <c r="P33" s="470">
        <v>4530000</v>
      </c>
      <c r="Q33" s="470"/>
      <c r="R33" s="470"/>
    </row>
    <row r="34" spans="1:18" ht="14.25" customHeight="1">
      <c r="A34" s="442">
        <v>12</v>
      </c>
      <c r="B34" s="463" t="s">
        <v>508</v>
      </c>
      <c r="C34" s="463">
        <v>3</v>
      </c>
      <c r="D34" s="445" t="s">
        <v>509</v>
      </c>
      <c r="E34" s="452"/>
      <c r="F34" s="452"/>
      <c r="G34" s="452"/>
      <c r="H34" s="445" t="s">
        <v>500</v>
      </c>
      <c r="I34" s="464">
        <v>555.38412698412708</v>
      </c>
      <c r="J34" s="445" t="s">
        <v>11</v>
      </c>
      <c r="K34" s="448" t="s">
        <v>274</v>
      </c>
      <c r="L34" s="470">
        <f>'[2]KQ 3P - CS luong 1 phong'!K211*1000000</f>
        <v>5500000</v>
      </c>
      <c r="M34" s="470">
        <f>'[2]KQ 3P - CS luong 1 phong'!K212*1000000</f>
        <v>6250000</v>
      </c>
      <c r="N34" s="470">
        <f>'[2]KQ 3P - CS luong 1 phong'!K213*1000000</f>
        <v>7500000</v>
      </c>
      <c r="O34" s="470">
        <f>'[2]KQ 3P - CS luong 1 phong'!K214*1000000</f>
        <v>8750000</v>
      </c>
      <c r="P34" s="470">
        <f>'[2]KQ 3P - CS luong 1 phong'!K215*1000000</f>
        <v>10000000</v>
      </c>
      <c r="Q34" s="470">
        <f>'[2]KQ 3P - CS luong 1 phong'!K216*1000000</f>
        <v>11250000</v>
      </c>
      <c r="R34" s="470"/>
    </row>
    <row r="35" spans="1:18" ht="14.25">
      <c r="A35" s="450"/>
      <c r="B35" s="468"/>
      <c r="C35" s="468"/>
      <c r="D35" s="452"/>
      <c r="E35" s="452"/>
      <c r="F35" s="452"/>
      <c r="G35" s="452"/>
      <c r="H35" s="452"/>
      <c r="I35" s="469"/>
      <c r="J35" s="453"/>
      <c r="K35" s="448" t="s">
        <v>468</v>
      </c>
      <c r="L35" s="470" t="str">
        <f>'[2]KQ 3P - CS luong 1 phong'!C211</f>
        <v>K1</v>
      </c>
      <c r="M35" s="470" t="str">
        <f>'[2]KQ 3P - CS luong 1 phong'!C212</f>
        <v>K2</v>
      </c>
      <c r="N35" s="470" t="str">
        <f>'[2]KQ 3P - CS luong 1 phong'!C213</f>
        <v>K3</v>
      </c>
      <c r="O35" s="470" t="str">
        <f>'[2]KQ 3P - CS luong 1 phong'!C214</f>
        <v>K4</v>
      </c>
      <c r="P35" s="470" t="str">
        <f>'[2]KQ 3P - CS luong 1 phong'!C215</f>
        <v>K5</v>
      </c>
      <c r="Q35" s="470" t="str">
        <f>'[2]KQ 3P - CS luong 1 phong'!C216</f>
        <v>K6</v>
      </c>
      <c r="R35" s="470"/>
    </row>
    <row r="36" spans="1:18" ht="14.25">
      <c r="A36" s="450"/>
      <c r="B36" s="468"/>
      <c r="C36" s="468"/>
      <c r="D36" s="452"/>
      <c r="E36" s="452"/>
      <c r="F36" s="452"/>
      <c r="G36" s="452"/>
      <c r="H36" s="452"/>
      <c r="I36" s="469"/>
      <c r="J36" s="445" t="s">
        <v>5</v>
      </c>
      <c r="K36" s="448" t="s">
        <v>3</v>
      </c>
      <c r="L36" s="470">
        <f>'[2]KQ 3P - CS luong 1 phong'!J211*1000000</f>
        <v>18230000</v>
      </c>
      <c r="M36" s="470">
        <f>'[2]KQ 3P - CS luong 1 phong'!J212*1000000</f>
        <v>21230000</v>
      </c>
      <c r="N36" s="470">
        <f>'[2]KQ 3P - CS luong 1 phong'!J213*1000000</f>
        <v>26230000</v>
      </c>
      <c r="O36" s="470">
        <f>'[2]KQ 3P - CS luong 1 phong'!J214*1000000</f>
        <v>31230000</v>
      </c>
      <c r="P36" s="470">
        <f>'[2]KQ 3P - CS luong 1 phong'!J215*1000000</f>
        <v>36230000</v>
      </c>
      <c r="Q36" s="470">
        <f>'[2]KQ 3P - CS luong 1 phong'!J216*1000000</f>
        <v>41230000</v>
      </c>
      <c r="R36" s="470"/>
    </row>
    <row r="37" spans="1:18" ht="14.25">
      <c r="A37" s="450"/>
      <c r="B37" s="468"/>
      <c r="C37" s="468"/>
      <c r="D37" s="452"/>
      <c r="E37" s="452"/>
      <c r="F37" s="452"/>
      <c r="G37" s="452"/>
      <c r="H37" s="452"/>
      <c r="I37" s="469"/>
      <c r="J37" s="453"/>
      <c r="K37" s="448" t="s">
        <v>468</v>
      </c>
      <c r="L37" s="455" t="str">
        <f>'[2]KQ 3P - CS luong 1 phong'!E211</f>
        <v>QL bậc 1</v>
      </c>
      <c r="M37" s="457"/>
      <c r="N37" s="455" t="str">
        <f>'[2]KQ 3P - CS luong 1 phong'!E213</f>
        <v>QL bậc 2</v>
      </c>
      <c r="O37" s="457"/>
      <c r="P37" s="455" t="str">
        <f>'[2]KQ 3P - CS luong 1 phong'!E215</f>
        <v>QL bậc 3</v>
      </c>
      <c r="Q37" s="457"/>
      <c r="R37" s="470"/>
    </row>
    <row r="38" spans="1:18" ht="12.75" customHeight="1">
      <c r="A38" s="450"/>
      <c r="B38" s="468"/>
      <c r="C38" s="468"/>
      <c r="D38" s="452"/>
      <c r="E38" s="452"/>
      <c r="F38" s="452"/>
      <c r="G38" s="452"/>
      <c r="H38" s="452"/>
      <c r="I38" s="469"/>
      <c r="J38" s="445" t="s">
        <v>27</v>
      </c>
      <c r="K38" s="448" t="s">
        <v>2</v>
      </c>
      <c r="L38" s="470">
        <v>3770000</v>
      </c>
      <c r="M38" s="470">
        <v>3770000</v>
      </c>
      <c r="N38" s="470">
        <v>3770000</v>
      </c>
      <c r="O38" s="470">
        <v>3770000</v>
      </c>
      <c r="P38" s="470">
        <v>3770000</v>
      </c>
      <c r="Q38" s="470">
        <v>3770000</v>
      </c>
      <c r="R38" s="470"/>
    </row>
    <row r="39" spans="1:18" ht="14.25">
      <c r="A39" s="461"/>
      <c r="B39" s="471"/>
      <c r="C39" s="471"/>
      <c r="D39" s="452"/>
      <c r="E39" s="452"/>
      <c r="F39" s="452"/>
      <c r="G39" s="452"/>
      <c r="H39" s="452"/>
      <c r="I39" s="472"/>
      <c r="J39" s="453"/>
      <c r="K39" s="448" t="s">
        <v>468</v>
      </c>
      <c r="L39" s="470" t="s">
        <v>510</v>
      </c>
      <c r="M39" s="470" t="s">
        <v>511</v>
      </c>
      <c r="N39" s="470" t="s">
        <v>512</v>
      </c>
      <c r="O39" s="470" t="s">
        <v>513</v>
      </c>
      <c r="P39" s="470" t="s">
        <v>514</v>
      </c>
      <c r="Q39" s="470" t="s">
        <v>515</v>
      </c>
      <c r="R39" s="470"/>
    </row>
    <row r="40" spans="1:18" ht="14.25">
      <c r="A40" s="473">
        <v>13</v>
      </c>
      <c r="B40" s="477" t="s">
        <v>516</v>
      </c>
      <c r="C40" s="477">
        <v>1</v>
      </c>
      <c r="D40" s="452"/>
      <c r="E40" s="452"/>
      <c r="F40" s="452"/>
      <c r="G40" s="452"/>
      <c r="H40" s="452"/>
      <c r="I40" s="478">
        <v>470.96626984126988</v>
      </c>
      <c r="J40" s="479"/>
      <c r="K40" s="479"/>
      <c r="L40" s="470">
        <v>3190000</v>
      </c>
      <c r="M40" s="470">
        <v>3190000</v>
      </c>
      <c r="N40" s="470">
        <v>3190000</v>
      </c>
      <c r="O40" s="470">
        <v>3190000</v>
      </c>
      <c r="P40" s="470">
        <v>3190000</v>
      </c>
      <c r="Q40" s="470">
        <v>3190000</v>
      </c>
      <c r="R40" s="470"/>
    </row>
    <row r="41" spans="1:18" ht="14.25">
      <c r="A41" s="473">
        <v>14</v>
      </c>
      <c r="B41" s="477" t="s">
        <v>517</v>
      </c>
      <c r="C41" s="477">
        <v>6</v>
      </c>
      <c r="D41" s="453"/>
      <c r="E41" s="453"/>
      <c r="F41" s="453"/>
      <c r="G41" s="453"/>
      <c r="H41" s="453"/>
      <c r="I41" s="478">
        <v>470.96626984126988</v>
      </c>
      <c r="J41" s="479"/>
      <c r="K41" s="479"/>
      <c r="L41" s="470">
        <v>3190000</v>
      </c>
      <c r="M41" s="470">
        <v>3190000</v>
      </c>
      <c r="N41" s="470">
        <v>3190000</v>
      </c>
      <c r="O41" s="470">
        <v>3190000</v>
      </c>
      <c r="P41" s="470">
        <v>3190000</v>
      </c>
      <c r="Q41" s="470">
        <v>3190000</v>
      </c>
      <c r="R41" s="470"/>
    </row>
    <row r="42" spans="1:18" ht="14.25" customHeight="1">
      <c r="A42" s="473">
        <v>15</v>
      </c>
      <c r="B42" s="480" t="s">
        <v>518</v>
      </c>
      <c r="C42" s="480">
        <v>1</v>
      </c>
      <c r="D42" s="442" t="s">
        <v>330</v>
      </c>
      <c r="E42" s="442" t="s">
        <v>336</v>
      </c>
      <c r="F42" s="481"/>
      <c r="G42" s="481"/>
      <c r="H42" s="481"/>
      <c r="I42" s="482">
        <v>536.57301587301595</v>
      </c>
      <c r="J42" s="483"/>
      <c r="K42" s="483"/>
      <c r="L42" s="484">
        <v>3641000.0000000005</v>
      </c>
      <c r="M42" s="484">
        <v>3641000.0000000005</v>
      </c>
      <c r="N42" s="484">
        <v>3641000.0000000005</v>
      </c>
      <c r="O42" s="484">
        <v>3641000.0000000005</v>
      </c>
      <c r="P42" s="484"/>
      <c r="Q42" s="484"/>
      <c r="R42" s="484"/>
    </row>
    <row r="43" spans="1:18" ht="14.25">
      <c r="A43" s="473">
        <v>16</v>
      </c>
      <c r="B43" s="480" t="s">
        <v>519</v>
      </c>
      <c r="C43" s="480">
        <v>1</v>
      </c>
      <c r="D43" s="450"/>
      <c r="E43" s="450"/>
      <c r="F43" s="485"/>
      <c r="G43" s="485"/>
      <c r="H43" s="485"/>
      <c r="I43" s="482">
        <v>455.68154761904771</v>
      </c>
      <c r="J43" s="483"/>
      <c r="K43" s="483"/>
      <c r="L43" s="484">
        <v>3091000.0000000005</v>
      </c>
      <c r="M43" s="484">
        <v>3091000.0000000005</v>
      </c>
      <c r="N43" s="484">
        <v>3091000.0000000005</v>
      </c>
      <c r="O43" s="484">
        <v>3091000.0000000005</v>
      </c>
      <c r="P43" s="484"/>
      <c r="Q43" s="484"/>
      <c r="R43" s="484"/>
    </row>
    <row r="44" spans="1:18" ht="14.25">
      <c r="A44" s="473">
        <v>17</v>
      </c>
      <c r="B44" s="480" t="s">
        <v>520</v>
      </c>
      <c r="C44" s="480">
        <v>1</v>
      </c>
      <c r="D44" s="450"/>
      <c r="E44" s="450"/>
      <c r="F44" s="485"/>
      <c r="G44" s="485"/>
      <c r="H44" s="485"/>
      <c r="I44" s="486">
        <v>516.23349206349224</v>
      </c>
      <c r="J44" s="483"/>
      <c r="K44" s="483"/>
      <c r="L44" s="484">
        <v>3498000.0000000005</v>
      </c>
      <c r="M44" s="484">
        <v>3498000.0000000005</v>
      </c>
      <c r="N44" s="484">
        <v>3498000.0000000005</v>
      </c>
      <c r="O44" s="484">
        <v>3498000.0000000005</v>
      </c>
      <c r="P44" s="484"/>
      <c r="Q44" s="484"/>
      <c r="R44" s="484"/>
    </row>
    <row r="45" spans="1:18" ht="14.25">
      <c r="A45" s="473">
        <v>18</v>
      </c>
      <c r="B45" s="480" t="s">
        <v>521</v>
      </c>
      <c r="C45" s="480">
        <v>1</v>
      </c>
      <c r="D45" s="450"/>
      <c r="E45" s="461"/>
      <c r="F45" s="485"/>
      <c r="G45" s="485"/>
      <c r="H45" s="485"/>
      <c r="I45" s="482">
        <f>I51*110%</f>
        <v>475.94904761904775</v>
      </c>
      <c r="J45" s="483"/>
      <c r="K45" s="483"/>
      <c r="L45" s="484">
        <f>L51*110%</f>
        <v>3234000.0000000005</v>
      </c>
      <c r="M45" s="484">
        <f>M51*110%</f>
        <v>3234000.0000000005</v>
      </c>
      <c r="N45" s="484">
        <f>N51*110%</f>
        <v>3234000.0000000005</v>
      </c>
      <c r="O45" s="484">
        <f>O51*110%</f>
        <v>3234000.0000000005</v>
      </c>
      <c r="P45" s="484"/>
      <c r="Q45" s="484"/>
      <c r="R45" s="484"/>
    </row>
    <row r="46" spans="1:18" ht="12.75" customHeight="1">
      <c r="A46" s="473">
        <v>19</v>
      </c>
      <c r="B46" s="480" t="s">
        <v>522</v>
      </c>
      <c r="C46" s="480">
        <v>1</v>
      </c>
      <c r="D46" s="450"/>
      <c r="E46" s="442" t="s">
        <v>328</v>
      </c>
      <c r="F46" s="481"/>
      <c r="G46" s="481"/>
      <c r="H46" s="481"/>
      <c r="I46" s="486">
        <v>487.79365079365078</v>
      </c>
      <c r="J46" s="483"/>
      <c r="K46" s="483"/>
      <c r="L46" s="484">
        <v>3310000</v>
      </c>
      <c r="M46" s="484">
        <v>3310000</v>
      </c>
      <c r="N46" s="484">
        <v>3310000</v>
      </c>
      <c r="O46" s="484">
        <v>3310000</v>
      </c>
      <c r="P46" s="484">
        <v>3310000</v>
      </c>
      <c r="Q46" s="484">
        <v>3310000</v>
      </c>
      <c r="R46" s="484">
        <v>3310000</v>
      </c>
    </row>
    <row r="47" spans="1:18" ht="14.25">
      <c r="A47" s="473">
        <v>20</v>
      </c>
      <c r="B47" s="480" t="s">
        <v>523</v>
      </c>
      <c r="C47" s="480">
        <v>1</v>
      </c>
      <c r="D47" s="450"/>
      <c r="E47" s="450"/>
      <c r="F47" s="485"/>
      <c r="G47" s="485"/>
      <c r="H47" s="485"/>
      <c r="I47" s="486">
        <v>414.25595238095241</v>
      </c>
      <c r="J47" s="483"/>
      <c r="K47" s="483"/>
      <c r="L47" s="484">
        <v>2810000</v>
      </c>
      <c r="M47" s="484">
        <v>2810000</v>
      </c>
      <c r="N47" s="484">
        <v>2810000</v>
      </c>
      <c r="O47" s="484">
        <v>2810000</v>
      </c>
      <c r="P47" s="484">
        <v>2810000</v>
      </c>
      <c r="Q47" s="484">
        <v>2810000</v>
      </c>
      <c r="R47" s="484">
        <v>2810000</v>
      </c>
    </row>
    <row r="48" spans="1:18" ht="14.25">
      <c r="A48" s="473">
        <v>21</v>
      </c>
      <c r="B48" s="480" t="s">
        <v>524</v>
      </c>
      <c r="C48" s="480">
        <v>1</v>
      </c>
      <c r="D48" s="450"/>
      <c r="E48" s="450"/>
      <c r="F48" s="485"/>
      <c r="G48" s="485"/>
      <c r="H48" s="485"/>
      <c r="I48" s="486">
        <v>423.75634920634934</v>
      </c>
      <c r="J48" s="483"/>
      <c r="K48" s="483"/>
      <c r="L48" s="484">
        <v>2870000</v>
      </c>
      <c r="M48" s="484">
        <v>2870000</v>
      </c>
      <c r="N48" s="484">
        <v>2870000</v>
      </c>
      <c r="O48" s="484">
        <v>2870000</v>
      </c>
      <c r="P48" s="484">
        <v>2870000</v>
      </c>
      <c r="Q48" s="484">
        <v>2870000</v>
      </c>
      <c r="R48" s="484">
        <v>2870000</v>
      </c>
    </row>
    <row r="49" spans="1:18" ht="14.25">
      <c r="A49" s="473">
        <v>22</v>
      </c>
      <c r="B49" s="480" t="s">
        <v>525</v>
      </c>
      <c r="C49" s="480">
        <v>1</v>
      </c>
      <c r="D49" s="450"/>
      <c r="E49" s="450"/>
      <c r="F49" s="485"/>
      <c r="G49" s="485"/>
      <c r="H49" s="485"/>
      <c r="I49" s="486">
        <v>309.54603174603176</v>
      </c>
      <c r="J49" s="483"/>
      <c r="K49" s="483"/>
      <c r="L49" s="484">
        <v>2100000</v>
      </c>
      <c r="M49" s="484">
        <v>2100000</v>
      </c>
      <c r="N49" s="484">
        <v>2100000</v>
      </c>
      <c r="O49" s="484">
        <v>2100000</v>
      </c>
      <c r="P49" s="484">
        <v>2100000</v>
      </c>
      <c r="Q49" s="484">
        <v>2100000</v>
      </c>
      <c r="R49" s="484">
        <v>2100000</v>
      </c>
    </row>
    <row r="50" spans="1:18" ht="14.25">
      <c r="A50" s="473">
        <v>23</v>
      </c>
      <c r="B50" s="480" t="s">
        <v>526</v>
      </c>
      <c r="C50" s="480">
        <v>30</v>
      </c>
      <c r="D50" s="450"/>
      <c r="E50" s="450"/>
      <c r="F50" s="485"/>
      <c r="G50" s="485"/>
      <c r="H50" s="485"/>
      <c r="I50" s="486">
        <v>199.55357142857144</v>
      </c>
      <c r="J50" s="483"/>
      <c r="K50" s="483"/>
      <c r="L50" s="484">
        <v>1360000</v>
      </c>
      <c r="M50" s="484">
        <v>1360000</v>
      </c>
      <c r="N50" s="484">
        <v>1360000</v>
      </c>
      <c r="O50" s="484">
        <v>1360000</v>
      </c>
      <c r="P50" s="484">
        <v>1360000</v>
      </c>
      <c r="Q50" s="484">
        <v>1360000</v>
      </c>
      <c r="R50" s="484">
        <v>1360000</v>
      </c>
    </row>
    <row r="51" spans="1:18" ht="14.25">
      <c r="A51" s="473">
        <v>24</v>
      </c>
      <c r="B51" s="480" t="s">
        <v>527</v>
      </c>
      <c r="C51" s="480">
        <v>1</v>
      </c>
      <c r="D51" s="450"/>
      <c r="E51" s="450"/>
      <c r="F51" s="485"/>
      <c r="G51" s="485"/>
      <c r="H51" s="485"/>
      <c r="I51" s="486">
        <v>432.68095238095248</v>
      </c>
      <c r="J51" s="483"/>
      <c r="K51" s="483"/>
      <c r="L51" s="484">
        <v>2940000</v>
      </c>
      <c r="M51" s="484">
        <v>2940000</v>
      </c>
      <c r="N51" s="484">
        <v>2940000</v>
      </c>
      <c r="O51" s="484">
        <v>2940000</v>
      </c>
      <c r="P51" s="484">
        <v>2940000</v>
      </c>
      <c r="Q51" s="484">
        <v>2940000</v>
      </c>
      <c r="R51" s="484">
        <v>2940000</v>
      </c>
    </row>
    <row r="52" spans="1:18" ht="14.25">
      <c r="A52" s="473">
        <v>25</v>
      </c>
      <c r="B52" s="480" t="s">
        <v>528</v>
      </c>
      <c r="C52" s="480">
        <v>1</v>
      </c>
      <c r="D52" s="450"/>
      <c r="E52" s="450"/>
      <c r="F52" s="485"/>
      <c r="G52" s="485"/>
      <c r="H52" s="485"/>
      <c r="I52" s="486">
        <v>441.84761904761916</v>
      </c>
      <c r="J52" s="483"/>
      <c r="K52" s="483"/>
      <c r="L52" s="484">
        <v>3000000</v>
      </c>
      <c r="M52" s="484">
        <v>3000000</v>
      </c>
      <c r="N52" s="484">
        <v>3000000</v>
      </c>
      <c r="O52" s="484">
        <v>3000000</v>
      </c>
      <c r="P52" s="484">
        <v>3000000</v>
      </c>
      <c r="Q52" s="484">
        <v>3000000</v>
      </c>
      <c r="R52" s="484">
        <v>3000000</v>
      </c>
    </row>
    <row r="53" spans="1:18" ht="14.25">
      <c r="A53" s="473">
        <v>26</v>
      </c>
      <c r="B53" s="480" t="s">
        <v>529</v>
      </c>
      <c r="C53" s="480">
        <v>3</v>
      </c>
      <c r="D53" s="450"/>
      <c r="E53" s="450"/>
      <c r="F53" s="485"/>
      <c r="G53" s="485"/>
      <c r="H53" s="485"/>
      <c r="I53" s="486">
        <v>249.54722222222219</v>
      </c>
      <c r="J53" s="483"/>
      <c r="K53" s="483"/>
      <c r="L53" s="484">
        <v>1700000</v>
      </c>
      <c r="M53" s="484">
        <v>1700000</v>
      </c>
      <c r="N53" s="484">
        <v>1700000</v>
      </c>
      <c r="O53" s="484">
        <v>1700000</v>
      </c>
      <c r="P53" s="484">
        <v>1700000</v>
      </c>
      <c r="Q53" s="484">
        <v>1700000</v>
      </c>
      <c r="R53" s="484">
        <v>1700000</v>
      </c>
    </row>
    <row r="54" spans="1:18" ht="14.25">
      <c r="A54" s="473">
        <v>27</v>
      </c>
      <c r="B54" s="480" t="s">
        <v>530</v>
      </c>
      <c r="C54" s="480">
        <v>6</v>
      </c>
      <c r="D54" s="450"/>
      <c r="E54" s="450"/>
      <c r="F54" s="485"/>
      <c r="G54" s="485"/>
      <c r="H54" s="485"/>
      <c r="I54" s="486">
        <v>420.41865079365078</v>
      </c>
      <c r="J54" s="483"/>
      <c r="K54" s="483"/>
      <c r="L54" s="484">
        <v>2850000</v>
      </c>
      <c r="M54" s="484">
        <v>2850000</v>
      </c>
      <c r="N54" s="484">
        <v>2850000</v>
      </c>
      <c r="O54" s="484">
        <v>2850000</v>
      </c>
      <c r="P54" s="484">
        <v>2850000</v>
      </c>
      <c r="Q54" s="484">
        <v>2850000</v>
      </c>
      <c r="R54" s="484">
        <v>2850000</v>
      </c>
    </row>
    <row r="55" spans="1:18" ht="14.25">
      <c r="A55" s="473">
        <v>28</v>
      </c>
      <c r="B55" s="480" t="s">
        <v>531</v>
      </c>
      <c r="C55" s="480">
        <v>6</v>
      </c>
      <c r="D55" s="450"/>
      <c r="E55" s="450"/>
      <c r="F55" s="485"/>
      <c r="G55" s="485"/>
      <c r="H55" s="485"/>
      <c r="I55" s="486">
        <v>418.43253968253975</v>
      </c>
      <c r="J55" s="483"/>
      <c r="K55" s="483"/>
      <c r="L55" s="484">
        <v>2840000</v>
      </c>
      <c r="M55" s="484">
        <v>2840000</v>
      </c>
      <c r="N55" s="484">
        <v>2840000</v>
      </c>
      <c r="O55" s="484">
        <v>2840000</v>
      </c>
      <c r="P55" s="484">
        <v>2840000</v>
      </c>
      <c r="Q55" s="484">
        <v>2840000</v>
      </c>
      <c r="R55" s="484">
        <v>2840000</v>
      </c>
    </row>
    <row r="56" spans="1:18" ht="14.25">
      <c r="A56" s="473">
        <v>29</v>
      </c>
      <c r="B56" s="480" t="s">
        <v>532</v>
      </c>
      <c r="C56" s="480">
        <v>2</v>
      </c>
      <c r="D56" s="450"/>
      <c r="E56" s="450"/>
      <c r="F56" s="485"/>
      <c r="G56" s="485"/>
      <c r="H56" s="485"/>
      <c r="I56" s="486">
        <v>422.52857142857141</v>
      </c>
      <c r="J56" s="483"/>
      <c r="K56" s="483"/>
      <c r="L56" s="484">
        <v>2870000</v>
      </c>
      <c r="M56" s="484">
        <v>2870000</v>
      </c>
      <c r="N56" s="484">
        <v>2870000</v>
      </c>
      <c r="O56" s="484">
        <v>2870000</v>
      </c>
      <c r="P56" s="484">
        <v>2870000</v>
      </c>
      <c r="Q56" s="484">
        <v>2870000</v>
      </c>
      <c r="R56" s="484">
        <v>2870000</v>
      </c>
    </row>
    <row r="57" spans="1:18" ht="14.25">
      <c r="A57" s="473">
        <v>30</v>
      </c>
      <c r="B57" s="480" t="s">
        <v>533</v>
      </c>
      <c r="C57" s="480">
        <v>1</v>
      </c>
      <c r="D57" s="450"/>
      <c r="E57" s="450"/>
      <c r="F57" s="485"/>
      <c r="G57" s="485"/>
      <c r="H57" s="485"/>
      <c r="I57" s="486">
        <v>469.30317460317468</v>
      </c>
      <c r="J57" s="483"/>
      <c r="K57" s="483"/>
      <c r="L57" s="484">
        <v>3180000</v>
      </c>
      <c r="M57" s="484">
        <v>3180000</v>
      </c>
      <c r="N57" s="484">
        <v>3180000</v>
      </c>
      <c r="O57" s="484">
        <v>3180000</v>
      </c>
      <c r="P57" s="484">
        <v>3180000</v>
      </c>
      <c r="Q57" s="484">
        <v>3180000</v>
      </c>
      <c r="R57" s="484">
        <v>3180000</v>
      </c>
    </row>
    <row r="58" spans="1:18" ht="14.25">
      <c r="A58" s="473">
        <v>31</v>
      </c>
      <c r="B58" s="480" t="s">
        <v>534</v>
      </c>
      <c r="C58" s="480">
        <v>1</v>
      </c>
      <c r="D58" s="461"/>
      <c r="E58" s="461"/>
      <c r="F58" s="487"/>
      <c r="G58" s="487"/>
      <c r="H58" s="487"/>
      <c r="I58" s="486">
        <v>454.09682539682547</v>
      </c>
      <c r="J58" s="483"/>
      <c r="K58" s="483"/>
      <c r="L58" s="484">
        <v>3080000</v>
      </c>
      <c r="M58" s="484">
        <v>3080000</v>
      </c>
      <c r="N58" s="484">
        <v>3080000</v>
      </c>
      <c r="O58" s="484">
        <v>3080000</v>
      </c>
      <c r="P58" s="484">
        <v>3080000</v>
      </c>
      <c r="Q58" s="484">
        <v>3080000</v>
      </c>
      <c r="R58" s="484">
        <v>3080000</v>
      </c>
    </row>
  </sheetData>
  <mergeCells count="66">
    <mergeCell ref="D42:D58"/>
    <mergeCell ref="E42:E45"/>
    <mergeCell ref="E46:E58"/>
    <mergeCell ref="I34:I39"/>
    <mergeCell ref="J34:J35"/>
    <mergeCell ref="J36:J37"/>
    <mergeCell ref="L37:M37"/>
    <mergeCell ref="N37:O37"/>
    <mergeCell ref="P37:Q37"/>
    <mergeCell ref="J38:J39"/>
    <mergeCell ref="H22:H33"/>
    <mergeCell ref="I22:I27"/>
    <mergeCell ref="J22:J23"/>
    <mergeCell ref="J24:J25"/>
    <mergeCell ref="J26:J27"/>
    <mergeCell ref="A34:A39"/>
    <mergeCell ref="B34:B39"/>
    <mergeCell ref="C34:C39"/>
    <mergeCell ref="D34:D41"/>
    <mergeCell ref="H34:H41"/>
    <mergeCell ref="J18:J19"/>
    <mergeCell ref="D20:D21"/>
    <mergeCell ref="F20:F41"/>
    <mergeCell ref="G20:G41"/>
    <mergeCell ref="H20:H21"/>
    <mergeCell ref="A22:A27"/>
    <mergeCell ref="B22:B27"/>
    <mergeCell ref="C22:C27"/>
    <mergeCell ref="D22:D33"/>
    <mergeCell ref="E22:E41"/>
    <mergeCell ref="J14:J15"/>
    <mergeCell ref="L14:R14"/>
    <mergeCell ref="L15:R15"/>
    <mergeCell ref="J16:J17"/>
    <mergeCell ref="L17:O17"/>
    <mergeCell ref="P17:R17"/>
    <mergeCell ref="J8:J9"/>
    <mergeCell ref="J10:J11"/>
    <mergeCell ref="L11:N11"/>
    <mergeCell ref="O11:P11"/>
    <mergeCell ref="J12:J13"/>
    <mergeCell ref="A14:A19"/>
    <mergeCell ref="B14:B19"/>
    <mergeCell ref="C14:C19"/>
    <mergeCell ref="H14:H19"/>
    <mergeCell ref="I14:I19"/>
    <mergeCell ref="L5:R5"/>
    <mergeCell ref="A8:A13"/>
    <mergeCell ref="B8:B13"/>
    <mergeCell ref="C8:C13"/>
    <mergeCell ref="D8:D19"/>
    <mergeCell ref="E8:E21"/>
    <mergeCell ref="F8:F19"/>
    <mergeCell ref="G8:G19"/>
    <mergeCell ref="H8:H13"/>
    <mergeCell ref="I8:I13"/>
    <mergeCell ref="A1:N1"/>
    <mergeCell ref="A4:A6"/>
    <mergeCell ref="B4:B5"/>
    <mergeCell ref="C4:C6"/>
    <mergeCell ref="D4:H4"/>
    <mergeCell ref="I4:I6"/>
    <mergeCell ref="J4:J6"/>
    <mergeCell ref="D5:D6"/>
    <mergeCell ref="E5:E6"/>
    <mergeCell ref="F5:H5"/>
  </mergeCells>
  <pageMargins left="0.7" right="0.7" top="0.75" bottom="0.75" header="0.3" footer="0.3"/>
  <pageSetup paperSize="9" orientation="portrait" verticalDpi="0"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7"/>
  <sheetViews>
    <sheetView zoomScaleNormal="100" workbookViewId="0">
      <selection activeCell="A21" sqref="A21"/>
    </sheetView>
  </sheetViews>
  <sheetFormatPr defaultRowHeight="14.25"/>
  <cols>
    <col min="1" max="1" width="3.625" style="86" customWidth="1"/>
    <col min="2" max="2" width="6.375" style="86" customWidth="1"/>
    <col min="3" max="3" width="9" style="86"/>
    <col min="4" max="4" width="4.125" style="86" bestFit="1" customWidth="1"/>
    <col min="5" max="5" width="3.875" style="86" customWidth="1"/>
    <col min="6" max="6" width="5.75" style="86" customWidth="1"/>
    <col min="7" max="7" width="5.5" style="86" customWidth="1"/>
    <col min="8" max="8" width="6.375" style="86" bestFit="1" customWidth="1"/>
    <col min="9" max="10" width="6.875" style="86" customWidth="1"/>
    <col min="11" max="11" width="5.125" style="86" bestFit="1" customWidth="1"/>
    <col min="12" max="12" width="6" style="86" bestFit="1" customWidth="1"/>
    <col min="13" max="13" width="6.75" style="86" customWidth="1"/>
    <col min="14" max="15" width="7" style="86" customWidth="1"/>
    <col min="16" max="19" width="7.625" style="86" customWidth="1"/>
    <col min="20" max="20" width="5" style="86" customWidth="1"/>
    <col min="21" max="21" width="6" style="86" customWidth="1"/>
    <col min="22" max="22" width="7.125" style="86" customWidth="1"/>
    <col min="23" max="23" width="9" style="86"/>
    <col min="24" max="24" width="7.125" style="86" customWidth="1"/>
    <col min="25" max="25" width="9" style="86"/>
    <col min="26" max="26" width="6.375" style="86" customWidth="1"/>
    <col min="27" max="27" width="8" style="86" bestFit="1" customWidth="1"/>
    <col min="28" max="28" width="6.875" style="86" customWidth="1"/>
    <col min="29" max="29" width="9" style="86"/>
    <col min="30" max="30" width="4.875" style="86" bestFit="1" customWidth="1"/>
    <col min="31" max="33" width="5.875" style="86" bestFit="1" customWidth="1"/>
    <col min="34" max="34" width="6.875" style="86" bestFit="1" customWidth="1"/>
    <col min="35" max="35" width="4.875" style="86" bestFit="1" customWidth="1"/>
    <col min="36" max="36" width="5.875" style="86" bestFit="1" customWidth="1"/>
    <col min="37" max="37" width="6.875" style="86" bestFit="1" customWidth="1"/>
    <col min="38" max="38" width="7.5" style="86" customWidth="1"/>
    <col min="39" max="39" width="5.375" style="86" bestFit="1" customWidth="1"/>
    <col min="40" max="40" width="7.875" style="86" customWidth="1"/>
    <col min="41" max="16384" width="9" style="86"/>
  </cols>
  <sheetData>
    <row r="1" spans="1:41" ht="15">
      <c r="A1" s="85" t="s">
        <v>95</v>
      </c>
      <c r="T1" s="87" t="s">
        <v>96</v>
      </c>
      <c r="U1" s="88">
        <f>X23/12*1000</f>
        <v>6333.333333333333</v>
      </c>
      <c r="V1" s="86" t="s">
        <v>97</v>
      </c>
    </row>
    <row r="2" spans="1:41">
      <c r="A2" s="89" t="s">
        <v>135</v>
      </c>
    </row>
    <row r="3" spans="1:41" ht="14.25" customHeight="1">
      <c r="A3" s="169" t="s">
        <v>0</v>
      </c>
      <c r="B3" s="169" t="s">
        <v>98</v>
      </c>
      <c r="C3" s="170" t="s">
        <v>99</v>
      </c>
      <c r="D3" s="173" t="s">
        <v>8</v>
      </c>
      <c r="E3" s="169" t="s">
        <v>11</v>
      </c>
      <c r="F3" s="169"/>
      <c r="G3" s="169"/>
      <c r="H3" s="178" t="s">
        <v>12</v>
      </c>
      <c r="I3" s="179"/>
      <c r="J3" s="169" t="s">
        <v>100</v>
      </c>
      <c r="K3" s="169"/>
      <c r="L3" s="182" t="s">
        <v>72</v>
      </c>
      <c r="M3" s="183"/>
      <c r="N3" s="183"/>
      <c r="O3" s="183"/>
      <c r="P3" s="183"/>
      <c r="Q3" s="183"/>
      <c r="R3" s="183"/>
      <c r="S3" s="184"/>
      <c r="T3" s="177" t="s">
        <v>101</v>
      </c>
      <c r="U3" s="177" t="s">
        <v>102</v>
      </c>
      <c r="V3" s="177" t="s">
        <v>21</v>
      </c>
      <c r="W3" s="177" t="s">
        <v>103</v>
      </c>
      <c r="X3" s="169" t="s">
        <v>104</v>
      </c>
      <c r="Y3" s="169"/>
      <c r="Z3" s="169"/>
      <c r="AA3" s="169"/>
      <c r="AB3" s="182" t="s">
        <v>105</v>
      </c>
      <c r="AC3" s="183"/>
      <c r="AD3" s="183"/>
      <c r="AE3" s="183"/>
      <c r="AF3" s="183"/>
      <c r="AG3" s="183"/>
      <c r="AH3" s="183"/>
      <c r="AI3" s="183"/>
      <c r="AJ3" s="183"/>
      <c r="AK3" s="184"/>
      <c r="AL3" s="177" t="s">
        <v>106</v>
      </c>
      <c r="AM3" s="185" t="s">
        <v>107</v>
      </c>
      <c r="AN3" s="186"/>
      <c r="AO3" s="189" t="s">
        <v>108</v>
      </c>
    </row>
    <row r="4" spans="1:41" s="92" customFormat="1" ht="14.25" customHeight="1">
      <c r="A4" s="169"/>
      <c r="B4" s="169"/>
      <c r="C4" s="171"/>
      <c r="D4" s="171"/>
      <c r="E4" s="91"/>
      <c r="F4" s="174" t="s">
        <v>109</v>
      </c>
      <c r="G4" s="174" t="s">
        <v>110</v>
      </c>
      <c r="H4" s="180"/>
      <c r="I4" s="181"/>
      <c r="J4" s="170" t="s">
        <v>111</v>
      </c>
      <c r="K4" s="173" t="s">
        <v>112</v>
      </c>
      <c r="L4" s="177" t="s">
        <v>83</v>
      </c>
      <c r="M4" s="177"/>
      <c r="N4" s="193" t="s">
        <v>88</v>
      </c>
      <c r="O4" s="194"/>
      <c r="P4" s="194"/>
      <c r="Q4" s="194"/>
      <c r="R4" s="194"/>
      <c r="S4" s="195"/>
      <c r="T4" s="177"/>
      <c r="U4" s="177"/>
      <c r="V4" s="177"/>
      <c r="W4" s="177"/>
      <c r="X4" s="174" t="s">
        <v>138</v>
      </c>
      <c r="Y4" s="174" t="s">
        <v>137</v>
      </c>
      <c r="Z4" s="174" t="s">
        <v>136</v>
      </c>
      <c r="AA4" s="174" t="s">
        <v>115</v>
      </c>
      <c r="AB4" s="197" t="s">
        <v>116</v>
      </c>
      <c r="AC4" s="182" t="s">
        <v>117</v>
      </c>
      <c r="AD4" s="184"/>
      <c r="AE4" s="190" t="s">
        <v>118</v>
      </c>
      <c r="AF4" s="191"/>
      <c r="AG4" s="190" t="s">
        <v>119</v>
      </c>
      <c r="AH4" s="191"/>
      <c r="AI4" s="190" t="s">
        <v>120</v>
      </c>
      <c r="AJ4" s="191"/>
      <c r="AK4" s="174" t="s">
        <v>121</v>
      </c>
      <c r="AL4" s="177"/>
      <c r="AM4" s="187"/>
      <c r="AN4" s="188"/>
      <c r="AO4" s="177"/>
    </row>
    <row r="5" spans="1:41" s="92" customFormat="1" ht="14.25" customHeight="1">
      <c r="A5" s="169"/>
      <c r="B5" s="169"/>
      <c r="C5" s="171"/>
      <c r="D5" s="171"/>
      <c r="E5" s="192"/>
      <c r="F5" s="175"/>
      <c r="G5" s="175"/>
      <c r="H5" s="93" t="s">
        <v>2</v>
      </c>
      <c r="I5" s="93" t="s">
        <v>3</v>
      </c>
      <c r="J5" s="171"/>
      <c r="K5" s="171"/>
      <c r="L5" s="189" t="s">
        <v>11</v>
      </c>
      <c r="M5" s="177"/>
      <c r="N5" s="190" t="s">
        <v>84</v>
      </c>
      <c r="O5" s="191"/>
      <c r="P5" s="122" t="s">
        <v>113</v>
      </c>
      <c r="Q5" s="121"/>
      <c r="R5" s="202" t="s">
        <v>114</v>
      </c>
      <c r="S5" s="203"/>
      <c r="T5" s="177"/>
      <c r="U5" s="177"/>
      <c r="V5" s="177"/>
      <c r="W5" s="177"/>
      <c r="X5" s="175"/>
      <c r="Y5" s="175"/>
      <c r="Z5" s="192"/>
      <c r="AA5" s="175"/>
      <c r="AB5" s="175"/>
      <c r="AC5" s="90" t="s">
        <v>122</v>
      </c>
      <c r="AD5" s="90" t="s">
        <v>123</v>
      </c>
      <c r="AE5" s="90" t="s">
        <v>122</v>
      </c>
      <c r="AF5" s="90" t="s">
        <v>123</v>
      </c>
      <c r="AG5" s="90" t="s">
        <v>122</v>
      </c>
      <c r="AH5" s="90" t="s">
        <v>123</v>
      </c>
      <c r="AI5" s="90" t="s">
        <v>122</v>
      </c>
      <c r="AJ5" s="90" t="s">
        <v>123</v>
      </c>
      <c r="AK5" s="176"/>
      <c r="AL5" s="177"/>
      <c r="AM5" s="174" t="s">
        <v>124</v>
      </c>
      <c r="AN5" s="174" t="s">
        <v>125</v>
      </c>
      <c r="AO5" s="177"/>
    </row>
    <row r="6" spans="1:41" s="92" customFormat="1" ht="13.5" customHeight="1">
      <c r="A6" s="169"/>
      <c r="B6" s="169"/>
      <c r="C6" s="172"/>
      <c r="D6" s="172"/>
      <c r="E6" s="176"/>
      <c r="F6" s="176"/>
      <c r="G6" s="176"/>
      <c r="H6" s="94"/>
      <c r="I6" s="94"/>
      <c r="J6" s="172"/>
      <c r="K6" s="172"/>
      <c r="L6" s="123" t="s">
        <v>86</v>
      </c>
      <c r="M6" s="123" t="s">
        <v>87</v>
      </c>
      <c r="N6" s="123" t="s">
        <v>86</v>
      </c>
      <c r="O6" s="123" t="s">
        <v>87</v>
      </c>
      <c r="P6" s="123" t="s">
        <v>86</v>
      </c>
      <c r="Q6" s="123" t="s">
        <v>87</v>
      </c>
      <c r="R6" s="123" t="s">
        <v>86</v>
      </c>
      <c r="S6" s="123" t="s">
        <v>87</v>
      </c>
      <c r="T6" s="177"/>
      <c r="U6" s="177"/>
      <c r="V6" s="177"/>
      <c r="W6" s="177"/>
      <c r="X6" s="176"/>
      <c r="Y6" s="176"/>
      <c r="Z6" s="196"/>
      <c r="AA6" s="176"/>
      <c r="AB6" s="176"/>
      <c r="AC6" s="95">
        <v>0.17499999999999999</v>
      </c>
      <c r="AD6" s="96">
        <v>0.08</v>
      </c>
      <c r="AE6" s="96">
        <v>0.01</v>
      </c>
      <c r="AF6" s="96">
        <v>0.01</v>
      </c>
      <c r="AG6" s="96">
        <v>0.03</v>
      </c>
      <c r="AH6" s="95">
        <v>1.4999999999999999E-2</v>
      </c>
      <c r="AI6" s="96">
        <v>0.02</v>
      </c>
      <c r="AJ6" s="97">
        <v>0.01</v>
      </c>
      <c r="AK6" s="97">
        <v>0.1</v>
      </c>
      <c r="AL6" s="177"/>
      <c r="AM6" s="196"/>
      <c r="AN6" s="196"/>
      <c r="AO6" s="177"/>
    </row>
    <row r="7" spans="1:41">
      <c r="A7" s="98">
        <v>1</v>
      </c>
      <c r="B7" s="99" t="s">
        <v>139</v>
      </c>
      <c r="C7" s="99" t="s">
        <v>42</v>
      </c>
      <c r="D7" s="98">
        <v>1</v>
      </c>
      <c r="E7" s="98">
        <f t="shared" ref="E7:E12" si="0">F7</f>
        <v>1</v>
      </c>
      <c r="F7" s="98">
        <f>VLOOKUP(D7,'CS P1 co dinh'!$A$10:$AD$19,6,1)</f>
        <v>1</v>
      </c>
      <c r="G7" s="98">
        <f t="shared" ref="G7:G12" si="1">F7/E7</f>
        <v>1</v>
      </c>
      <c r="H7" s="100">
        <f>VLOOKUP(D7,'CS P1 co dinh'!$A$10:$AD$19,7,1)</f>
        <v>2.8660000000000001</v>
      </c>
      <c r="I7" s="101">
        <f>VLOOKUP(D7,'CS P1 co dinh'!$A$10:$AD$19,8,1)</f>
        <v>2.1339999999999999</v>
      </c>
      <c r="J7" s="98">
        <f>VLOOKUP(D7,'CS P1 co dinh'!$A$10:$AD$19,9,1)</f>
        <v>2.6923076923076925</v>
      </c>
      <c r="K7" s="98"/>
      <c r="L7" s="98">
        <f>IF(G7&lt;0.6,0,VLOOKUP(D7,'CS P1 co dinh'!$A$10:$AD$19,10,1)*G7)</f>
        <v>1.4134615384615383</v>
      </c>
      <c r="M7" s="99">
        <f>IF(G7&lt;0.6,0,VLOOKUP(D7,'CS P1 co dinh'!$A$10:$AD$19,11,1)*G7)</f>
        <v>0.13461538461538464</v>
      </c>
      <c r="N7" s="98">
        <f>IF(G7&lt;0.6,0,VLOOKUP(D7,'CS P1 co dinh'!$A$10:$AD$19,12,1)*G7)</f>
        <v>0.26923076923076927</v>
      </c>
      <c r="O7" s="98">
        <f>IF(G7&lt;0.6,0,VLOOKUP(D7,'CS P1 co dinh'!$A$10:$AD$19,13,1)*G7)</f>
        <v>0.13461538461538464</v>
      </c>
      <c r="P7" s="98">
        <f>IF(G7&lt;0.6,0,VLOOKUP(D7,'CS P1 co dinh'!$A$10:$AD$19,14,1)*G7)</f>
        <v>0.26923076923076927</v>
      </c>
      <c r="Q7" s="98">
        <f>IF(G7&lt;0.6,0,VLOOKUP(D7,'CS P1 co dinh'!$A$10:$AD$19,15,1)*G7)</f>
        <v>2.6923076923076925E-2</v>
      </c>
      <c r="R7" s="98">
        <f>IF(G7&lt;0.6,0,VLOOKUP(D7,'CS P1 co dinh'!$A$10:$AD$19,16,1)*G7)</f>
        <v>0.41730769230769232</v>
      </c>
      <c r="S7" s="98">
        <f>IF(G7&lt;0.6,0,VLOOKUP(D7,'CS P1 co dinh'!$A$10:$AD$19,17,1)*G7)</f>
        <v>2.6923076923076925E-2</v>
      </c>
      <c r="T7" s="98"/>
      <c r="U7" s="98"/>
      <c r="V7" s="98">
        <f t="shared" ref="V7:V12" si="2">U7+T7+K7+J7+I7+H7</f>
        <v>7.6923076923076916</v>
      </c>
      <c r="W7" s="102">
        <f>T7+L7+I7+H7</f>
        <v>6.4134615384615383</v>
      </c>
      <c r="X7" s="98"/>
      <c r="Y7" s="98"/>
      <c r="Z7" s="102"/>
      <c r="AA7" s="98"/>
      <c r="AB7" s="98">
        <v>0.5</v>
      </c>
      <c r="AC7" s="98">
        <f t="shared" ref="AC7:AC12" si="3">(H7+I7)*17.5%</f>
        <v>0.875</v>
      </c>
      <c r="AD7" s="98">
        <f t="shared" ref="AD7:AD12" si="4">(H7+I7)*$AD$6</f>
        <v>0.4</v>
      </c>
      <c r="AE7" s="98">
        <f t="shared" ref="AE7:AE12" si="5">(H7+I7)*1%</f>
        <v>0.05</v>
      </c>
      <c r="AF7" s="98">
        <f t="shared" ref="AF7:AF12" si="6">(H7+I7)*1%</f>
        <v>0.05</v>
      </c>
      <c r="AG7" s="98">
        <f t="shared" ref="AG7:AG12" si="7">(H7+I7)*3%</f>
        <v>0.15</v>
      </c>
      <c r="AH7" s="98">
        <f t="shared" ref="AH7:AH12" si="8">(H7+I7)*1.5%</f>
        <v>7.4999999999999997E-2</v>
      </c>
      <c r="AI7" s="98">
        <f t="shared" ref="AI7:AI12" si="9">(H7+I7)*2%</f>
        <v>0.1</v>
      </c>
      <c r="AJ7" s="98">
        <f t="shared" ref="AJ7:AJ12" si="10">(H7+I7)*1%</f>
        <v>0.05</v>
      </c>
      <c r="AK7" s="98">
        <f t="shared" ref="AK7:AK12" si="11">V7*10%</f>
        <v>0.76923076923076916</v>
      </c>
      <c r="AL7" s="103">
        <f t="shared" ref="AL7:AL12" si="12">SUM(X7:AK7)+V7</f>
        <v>10.71153846153846</v>
      </c>
      <c r="AM7" s="102">
        <f t="shared" ref="AM7:AM12" si="13">W7</f>
        <v>6.4134615384615383</v>
      </c>
      <c r="AN7" s="102">
        <f t="shared" ref="AN7:AN12" si="14">AM7+AK7+AJ7+AH7+AF7+AD7</f>
        <v>7.7576923076923077</v>
      </c>
      <c r="AO7" s="98">
        <f t="shared" ref="AO7:AO12" si="15">AN7/AM7</f>
        <v>1.2095952023988006</v>
      </c>
    </row>
    <row r="8" spans="1:41">
      <c r="A8" s="98">
        <v>2</v>
      </c>
      <c r="B8" s="99" t="s">
        <v>139</v>
      </c>
      <c r="C8" s="99" t="s">
        <v>42</v>
      </c>
      <c r="D8" s="98">
        <v>3</v>
      </c>
      <c r="E8" s="98">
        <f t="shared" si="0"/>
        <v>1</v>
      </c>
      <c r="F8" s="98">
        <f>VLOOKUP(D8,'CS P1 co dinh'!$A$10:$AD$19,6,1)</f>
        <v>1</v>
      </c>
      <c r="G8" s="98">
        <f t="shared" si="1"/>
        <v>1</v>
      </c>
      <c r="H8" s="100">
        <f>VLOOKUP(D8,'CS P1 co dinh'!$A$10:$AD$19,7,1)</f>
        <v>2.8660000000000001</v>
      </c>
      <c r="I8" s="101">
        <f>VLOOKUP(D8,'CS P1 co dinh'!$A$10:$AD$19,8,1)</f>
        <v>8.1340000000000003</v>
      </c>
      <c r="J8" s="98">
        <f>VLOOKUP(D8,'CS P1 co dinh'!$A$10:$AD$19,9,1)</f>
        <v>5.9230769230769234</v>
      </c>
      <c r="K8" s="98"/>
      <c r="L8" s="98">
        <f>IF(G8&lt;0.6,0,VLOOKUP(D8,'CS P1 co dinh'!$A$10:$AD$19,10,1)*G8)</f>
        <v>3.1096153846153842</v>
      </c>
      <c r="M8" s="99">
        <f>IF(G8&lt;0.6,0,VLOOKUP(D8,'CS P1 co dinh'!$A$10:$AD$19,11,1)*G8)</f>
        <v>0.29615384615384616</v>
      </c>
      <c r="N8" s="98">
        <f>IF(G8&lt;0.6,0,VLOOKUP(D8,'CS P1 co dinh'!$A$10:$AD$19,12,1)*G8)</f>
        <v>0.59230769230769231</v>
      </c>
      <c r="O8" s="98">
        <f>IF(G8&lt;0.6,0,VLOOKUP(D8,'CS P1 co dinh'!$A$10:$AD$19,13,1)*G8)</f>
        <v>0.29615384615384616</v>
      </c>
      <c r="P8" s="98">
        <f>IF(G8&lt;0.6,0,VLOOKUP(D8,'CS P1 co dinh'!$A$10:$AD$19,14,1)*G8)</f>
        <v>0.59230769230769231</v>
      </c>
      <c r="Q8" s="98">
        <f>IF(G8&lt;0.6,0,VLOOKUP(D8,'CS P1 co dinh'!$A$10:$AD$19,15,1)*G8)</f>
        <v>5.9230769230769233E-2</v>
      </c>
      <c r="R8" s="98">
        <f>IF(G8&lt;0.6,0,VLOOKUP(D8,'CS P1 co dinh'!$A$10:$AD$19,16,1)*G8)</f>
        <v>0.91807692307692312</v>
      </c>
      <c r="S8" s="98">
        <f>IF(G8&lt;0.6,0,VLOOKUP(D8,'CS P1 co dinh'!$A$10:$AD$19,17,1)*G8)</f>
        <v>5.9230769230769233E-2</v>
      </c>
      <c r="T8" s="98"/>
      <c r="U8" s="98"/>
      <c r="V8" s="98">
        <f t="shared" si="2"/>
        <v>16.923076923076923</v>
      </c>
      <c r="W8" s="102">
        <f t="shared" ref="W8:W12" si="16">T8+L8+I8+H8</f>
        <v>14.109615384615385</v>
      </c>
      <c r="X8" s="98"/>
      <c r="Y8" s="98"/>
      <c r="Z8" s="102"/>
      <c r="AA8" s="98"/>
      <c r="AB8" s="98">
        <v>0.5</v>
      </c>
      <c r="AC8" s="98">
        <f t="shared" si="3"/>
        <v>1.9249999999999998</v>
      </c>
      <c r="AD8" s="98">
        <f t="shared" si="4"/>
        <v>0.88</v>
      </c>
      <c r="AE8" s="98">
        <f t="shared" si="5"/>
        <v>0.11</v>
      </c>
      <c r="AF8" s="98">
        <f t="shared" si="6"/>
        <v>0.11</v>
      </c>
      <c r="AG8" s="98">
        <f t="shared" si="7"/>
        <v>0.32999999999999996</v>
      </c>
      <c r="AH8" s="98">
        <f t="shared" si="8"/>
        <v>0.16499999999999998</v>
      </c>
      <c r="AI8" s="98">
        <f t="shared" si="9"/>
        <v>0.22</v>
      </c>
      <c r="AJ8" s="98">
        <f t="shared" si="10"/>
        <v>0.11</v>
      </c>
      <c r="AK8" s="98">
        <f t="shared" si="11"/>
        <v>1.6923076923076925</v>
      </c>
      <c r="AL8" s="103">
        <f t="shared" si="12"/>
        <v>22.965384615384615</v>
      </c>
      <c r="AM8" s="102">
        <f t="shared" si="13"/>
        <v>14.109615384615385</v>
      </c>
      <c r="AN8" s="102">
        <f t="shared" si="14"/>
        <v>17.066923076923075</v>
      </c>
      <c r="AO8" s="98">
        <f t="shared" si="15"/>
        <v>1.2095952023988004</v>
      </c>
    </row>
    <row r="9" spans="1:41">
      <c r="A9" s="98">
        <v>3</v>
      </c>
      <c r="B9" s="99" t="s">
        <v>139</v>
      </c>
      <c r="C9" s="99" t="s">
        <v>42</v>
      </c>
      <c r="D9" s="98">
        <v>3</v>
      </c>
      <c r="E9" s="98">
        <f t="shared" si="0"/>
        <v>1</v>
      </c>
      <c r="F9" s="98">
        <f>VLOOKUP(D9,'CS P1 co dinh'!$A$10:$AD$19,6,1)</f>
        <v>1</v>
      </c>
      <c r="G9" s="98">
        <f t="shared" si="1"/>
        <v>1</v>
      </c>
      <c r="H9" s="100">
        <f>VLOOKUP(D9,'CS P1 co dinh'!$A$10:$AD$19,7,1)</f>
        <v>2.8660000000000001</v>
      </c>
      <c r="I9" s="101">
        <f>VLOOKUP(D9,'CS P1 co dinh'!$A$10:$AD$19,8,1)</f>
        <v>8.1340000000000003</v>
      </c>
      <c r="J9" s="98">
        <f>VLOOKUP(D9,'CS P1 co dinh'!$A$10:$AD$19,9,1)</f>
        <v>5.9230769230769234</v>
      </c>
      <c r="K9" s="98"/>
      <c r="L9" s="98">
        <f>IF(G9&lt;0.6,0,VLOOKUP(D9,'CS P1 co dinh'!$A$10:$AD$19,10,1)*G9)</f>
        <v>3.1096153846153842</v>
      </c>
      <c r="M9" s="99">
        <f>IF(G9&lt;0.6,0,VLOOKUP(D9,'CS P1 co dinh'!$A$10:$AD$19,11,1)*G9)</f>
        <v>0.29615384615384616</v>
      </c>
      <c r="N9" s="98">
        <f>IF(G9&lt;0.6,0,VLOOKUP(D9,'CS P1 co dinh'!$A$10:$AD$19,12,1)*G9)</f>
        <v>0.59230769230769231</v>
      </c>
      <c r="O9" s="98">
        <f>IF(G9&lt;0.6,0,VLOOKUP(D9,'CS P1 co dinh'!$A$10:$AD$19,13,1)*G9)</f>
        <v>0.29615384615384616</v>
      </c>
      <c r="P9" s="98">
        <f>IF(G9&lt;0.6,0,VLOOKUP(D9,'CS P1 co dinh'!$A$10:$AD$19,14,1)*G9)</f>
        <v>0.59230769230769231</v>
      </c>
      <c r="Q9" s="98">
        <f>IF(G9&lt;0.6,0,VLOOKUP(D9,'CS P1 co dinh'!$A$10:$AD$19,15,1)*G9)</f>
        <v>5.9230769230769233E-2</v>
      </c>
      <c r="R9" s="98">
        <f>IF(G9&lt;0.6,0,VLOOKUP(D9,'CS P1 co dinh'!$A$10:$AD$19,16,1)*G9)</f>
        <v>0.91807692307692312</v>
      </c>
      <c r="S9" s="98">
        <f>IF(G9&lt;0.6,0,VLOOKUP(D9,'CS P1 co dinh'!$A$10:$AD$19,17,1)*G9)</f>
        <v>5.9230769230769233E-2</v>
      </c>
      <c r="T9" s="98"/>
      <c r="U9" s="98"/>
      <c r="V9" s="98">
        <f t="shared" si="2"/>
        <v>16.923076923076923</v>
      </c>
      <c r="W9" s="102">
        <f t="shared" si="16"/>
        <v>14.109615384615385</v>
      </c>
      <c r="X9" s="98"/>
      <c r="Y9" s="98"/>
      <c r="Z9" s="102"/>
      <c r="AA9" s="98"/>
      <c r="AB9" s="98">
        <v>0.5</v>
      </c>
      <c r="AC9" s="98">
        <f t="shared" si="3"/>
        <v>1.9249999999999998</v>
      </c>
      <c r="AD9" s="98">
        <f t="shared" si="4"/>
        <v>0.88</v>
      </c>
      <c r="AE9" s="98">
        <f t="shared" si="5"/>
        <v>0.11</v>
      </c>
      <c r="AF9" s="98">
        <f t="shared" si="6"/>
        <v>0.11</v>
      </c>
      <c r="AG9" s="98">
        <f t="shared" si="7"/>
        <v>0.32999999999999996</v>
      </c>
      <c r="AH9" s="98">
        <f t="shared" si="8"/>
        <v>0.16499999999999998</v>
      </c>
      <c r="AI9" s="98">
        <f t="shared" si="9"/>
        <v>0.22</v>
      </c>
      <c r="AJ9" s="98">
        <f t="shared" si="10"/>
        <v>0.11</v>
      </c>
      <c r="AK9" s="98">
        <f t="shared" si="11"/>
        <v>1.6923076923076925</v>
      </c>
      <c r="AL9" s="103">
        <f t="shared" si="12"/>
        <v>22.965384615384615</v>
      </c>
      <c r="AM9" s="102">
        <f t="shared" si="13"/>
        <v>14.109615384615385</v>
      </c>
      <c r="AN9" s="102">
        <f t="shared" si="14"/>
        <v>17.066923076923075</v>
      </c>
      <c r="AO9" s="98">
        <f t="shared" si="15"/>
        <v>1.2095952023988004</v>
      </c>
    </row>
    <row r="10" spans="1:41">
      <c r="A10" s="98">
        <v>4</v>
      </c>
      <c r="B10" s="99" t="s">
        <v>139</v>
      </c>
      <c r="C10" s="99" t="s">
        <v>42</v>
      </c>
      <c r="D10" s="98">
        <v>3</v>
      </c>
      <c r="E10" s="98">
        <f t="shared" si="0"/>
        <v>1</v>
      </c>
      <c r="F10" s="98">
        <f>VLOOKUP(D10,'CS P1 co dinh'!$A$10:$AD$19,6,1)</f>
        <v>1</v>
      </c>
      <c r="G10" s="98">
        <f t="shared" si="1"/>
        <v>1</v>
      </c>
      <c r="H10" s="100">
        <f>VLOOKUP(D10,'CS P1 co dinh'!$A$10:$AD$19,7,1)</f>
        <v>2.8660000000000001</v>
      </c>
      <c r="I10" s="101">
        <f>VLOOKUP(D10,'CS P1 co dinh'!$A$10:$AD$19,8,1)</f>
        <v>8.1340000000000003</v>
      </c>
      <c r="J10" s="98">
        <f>VLOOKUP(D10,'CS P1 co dinh'!$A$10:$AD$19,9,1)</f>
        <v>5.9230769230769234</v>
      </c>
      <c r="K10" s="98"/>
      <c r="L10" s="98">
        <f>IF(G10&lt;0.6,0,VLOOKUP(D10,'CS P1 co dinh'!$A$10:$AD$19,10,1)*G10)</f>
        <v>3.1096153846153842</v>
      </c>
      <c r="M10" s="99">
        <f>IF(G10&lt;0.6,0,VLOOKUP(D10,'CS P1 co dinh'!$A$10:$AD$19,11,1)*G10)</f>
        <v>0.29615384615384616</v>
      </c>
      <c r="N10" s="98">
        <f>IF(G10&lt;0.6,0,VLOOKUP(D10,'CS P1 co dinh'!$A$10:$AD$19,12,1)*G10)</f>
        <v>0.59230769230769231</v>
      </c>
      <c r="O10" s="98">
        <f>IF(G10&lt;0.6,0,VLOOKUP(D10,'CS P1 co dinh'!$A$10:$AD$19,13,1)*G10)</f>
        <v>0.29615384615384616</v>
      </c>
      <c r="P10" s="98">
        <f>IF(G10&lt;0.6,0,VLOOKUP(D10,'CS P1 co dinh'!$A$10:$AD$19,14,1)*G10)</f>
        <v>0.59230769230769231</v>
      </c>
      <c r="Q10" s="98">
        <f>IF(G10&lt;0.6,0,VLOOKUP(D10,'CS P1 co dinh'!$A$10:$AD$19,15,1)*G10)</f>
        <v>5.9230769230769233E-2</v>
      </c>
      <c r="R10" s="98">
        <f>IF(G10&lt;0.6,0,VLOOKUP(D10,'CS P1 co dinh'!$A$10:$AD$19,16,1)*G10)</f>
        <v>0.91807692307692312</v>
      </c>
      <c r="S10" s="98">
        <f>IF(G10&lt;0.6,0,VLOOKUP(D10,'CS P1 co dinh'!$A$10:$AD$19,17,1)*G10)</f>
        <v>5.9230769230769233E-2</v>
      </c>
      <c r="T10" s="98"/>
      <c r="U10" s="98"/>
      <c r="V10" s="98">
        <f t="shared" si="2"/>
        <v>16.923076923076923</v>
      </c>
      <c r="W10" s="102">
        <f t="shared" si="16"/>
        <v>14.109615384615385</v>
      </c>
      <c r="X10" s="98"/>
      <c r="Y10" s="98"/>
      <c r="Z10" s="102"/>
      <c r="AA10" s="98"/>
      <c r="AB10" s="98">
        <v>0.5</v>
      </c>
      <c r="AC10" s="98">
        <f t="shared" si="3"/>
        <v>1.9249999999999998</v>
      </c>
      <c r="AD10" s="98">
        <f t="shared" si="4"/>
        <v>0.88</v>
      </c>
      <c r="AE10" s="98">
        <f t="shared" si="5"/>
        <v>0.11</v>
      </c>
      <c r="AF10" s="98">
        <f t="shared" si="6"/>
        <v>0.11</v>
      </c>
      <c r="AG10" s="98">
        <f t="shared" si="7"/>
        <v>0.32999999999999996</v>
      </c>
      <c r="AH10" s="98">
        <f t="shared" si="8"/>
        <v>0.16499999999999998</v>
      </c>
      <c r="AI10" s="98">
        <f t="shared" si="9"/>
        <v>0.22</v>
      </c>
      <c r="AJ10" s="98">
        <f t="shared" si="10"/>
        <v>0.11</v>
      </c>
      <c r="AK10" s="98">
        <f t="shared" si="11"/>
        <v>1.6923076923076925</v>
      </c>
      <c r="AL10" s="103">
        <f t="shared" si="12"/>
        <v>22.965384615384615</v>
      </c>
      <c r="AM10" s="102">
        <f t="shared" si="13"/>
        <v>14.109615384615385</v>
      </c>
      <c r="AN10" s="102">
        <f t="shared" si="14"/>
        <v>17.066923076923075</v>
      </c>
      <c r="AO10" s="98">
        <f t="shared" si="15"/>
        <v>1.2095952023988004</v>
      </c>
    </row>
    <row r="11" spans="1:41">
      <c r="A11" s="98">
        <v>5</v>
      </c>
      <c r="B11" s="99" t="s">
        <v>139</v>
      </c>
      <c r="C11" s="99" t="s">
        <v>42</v>
      </c>
      <c r="D11" s="98">
        <v>3</v>
      </c>
      <c r="E11" s="98">
        <f t="shared" si="0"/>
        <v>1</v>
      </c>
      <c r="F11" s="98">
        <f>VLOOKUP(D11,'CS P1 co dinh'!$A$10:$AD$19,6,1)</f>
        <v>1</v>
      </c>
      <c r="G11" s="98">
        <f t="shared" si="1"/>
        <v>1</v>
      </c>
      <c r="H11" s="100">
        <f>VLOOKUP(D11,'CS P1 co dinh'!$A$10:$AD$19,7,1)</f>
        <v>2.8660000000000001</v>
      </c>
      <c r="I11" s="101">
        <f>VLOOKUP(D11,'CS P1 co dinh'!$A$10:$AD$19,8,1)</f>
        <v>8.1340000000000003</v>
      </c>
      <c r="J11" s="98">
        <f>VLOOKUP(D11,'CS P1 co dinh'!$A$10:$AD$19,9,1)</f>
        <v>5.9230769230769234</v>
      </c>
      <c r="K11" s="98"/>
      <c r="L11" s="98">
        <f>IF(G11&lt;0.6,0,VLOOKUP(D11,'CS P1 co dinh'!$A$10:$AD$19,10,1)*G11)</f>
        <v>3.1096153846153842</v>
      </c>
      <c r="M11" s="99">
        <f>IF(G11&lt;0.6,0,VLOOKUP(D11,'CS P1 co dinh'!$A$10:$AD$19,11,1)*G11)</f>
        <v>0.29615384615384616</v>
      </c>
      <c r="N11" s="98">
        <f>IF(G11&lt;0.6,0,VLOOKUP(D11,'CS P1 co dinh'!$A$10:$AD$19,12,1)*G11)</f>
        <v>0.59230769230769231</v>
      </c>
      <c r="O11" s="98">
        <f>IF(G11&lt;0.6,0,VLOOKUP(D11,'CS P1 co dinh'!$A$10:$AD$19,13,1)*G11)</f>
        <v>0.29615384615384616</v>
      </c>
      <c r="P11" s="98">
        <f>IF(G11&lt;0.6,0,VLOOKUP(D11,'CS P1 co dinh'!$A$10:$AD$19,14,1)*G11)</f>
        <v>0.59230769230769231</v>
      </c>
      <c r="Q11" s="98">
        <f>IF(G11&lt;0.6,0,VLOOKUP(D11,'CS P1 co dinh'!$A$10:$AD$19,15,1)*G11)</f>
        <v>5.9230769230769233E-2</v>
      </c>
      <c r="R11" s="98">
        <f>IF(G11&lt;0.6,0,VLOOKUP(D11,'CS P1 co dinh'!$A$10:$AD$19,16,1)*G11)</f>
        <v>0.91807692307692312</v>
      </c>
      <c r="S11" s="98">
        <f>IF(G11&lt;0.6,0,VLOOKUP(D11,'CS P1 co dinh'!$A$10:$AD$19,17,1)*G11)</f>
        <v>5.9230769230769233E-2</v>
      </c>
      <c r="T11" s="98"/>
      <c r="U11" s="98"/>
      <c r="V11" s="98">
        <f t="shared" si="2"/>
        <v>16.923076923076923</v>
      </c>
      <c r="W11" s="102">
        <f t="shared" si="16"/>
        <v>14.109615384615385</v>
      </c>
      <c r="X11" s="98"/>
      <c r="Y11" s="98"/>
      <c r="Z11" s="102"/>
      <c r="AA11" s="98"/>
      <c r="AB11" s="98">
        <v>0.5</v>
      </c>
      <c r="AC11" s="98">
        <f t="shared" si="3"/>
        <v>1.9249999999999998</v>
      </c>
      <c r="AD11" s="98">
        <f t="shared" si="4"/>
        <v>0.88</v>
      </c>
      <c r="AE11" s="98">
        <f t="shared" si="5"/>
        <v>0.11</v>
      </c>
      <c r="AF11" s="98">
        <f t="shared" si="6"/>
        <v>0.11</v>
      </c>
      <c r="AG11" s="98">
        <f t="shared" si="7"/>
        <v>0.32999999999999996</v>
      </c>
      <c r="AH11" s="98">
        <f t="shared" si="8"/>
        <v>0.16499999999999998</v>
      </c>
      <c r="AI11" s="98">
        <f t="shared" si="9"/>
        <v>0.22</v>
      </c>
      <c r="AJ11" s="98">
        <f t="shared" si="10"/>
        <v>0.11</v>
      </c>
      <c r="AK11" s="98">
        <f t="shared" si="11"/>
        <v>1.6923076923076925</v>
      </c>
      <c r="AL11" s="103">
        <f t="shared" si="12"/>
        <v>22.965384615384615</v>
      </c>
      <c r="AM11" s="102">
        <f t="shared" si="13"/>
        <v>14.109615384615385</v>
      </c>
      <c r="AN11" s="102">
        <f t="shared" si="14"/>
        <v>17.066923076923075</v>
      </c>
      <c r="AO11" s="98">
        <f t="shared" si="15"/>
        <v>1.2095952023988004</v>
      </c>
    </row>
    <row r="12" spans="1:41">
      <c r="A12" s="98">
        <v>6</v>
      </c>
      <c r="B12" s="99" t="s">
        <v>139</v>
      </c>
      <c r="C12" s="99" t="s">
        <v>42</v>
      </c>
      <c r="D12" s="98">
        <v>3</v>
      </c>
      <c r="E12" s="98">
        <f t="shared" si="0"/>
        <v>1</v>
      </c>
      <c r="F12" s="98">
        <f>VLOOKUP(D12,'CS P1 co dinh'!$A$10:$AD$19,6,1)</f>
        <v>1</v>
      </c>
      <c r="G12" s="98">
        <f t="shared" si="1"/>
        <v>1</v>
      </c>
      <c r="H12" s="100">
        <f>VLOOKUP(D12,'CS P1 co dinh'!$A$10:$AD$19,7,1)</f>
        <v>2.8660000000000001</v>
      </c>
      <c r="I12" s="101">
        <f>VLOOKUP(D12,'CS P1 co dinh'!$A$10:$AD$19,8,1)</f>
        <v>8.1340000000000003</v>
      </c>
      <c r="J12" s="98">
        <f>VLOOKUP(D12,'CS P1 co dinh'!$A$10:$AD$19,9,1)</f>
        <v>5.9230769230769234</v>
      </c>
      <c r="K12" s="98"/>
      <c r="L12" s="98">
        <f>IF(G12&lt;0.6,0,VLOOKUP(D12,'CS P1 co dinh'!$A$10:$AD$19,10,1)*G12)</f>
        <v>3.1096153846153842</v>
      </c>
      <c r="M12" s="99">
        <f>IF(G12&lt;0.6,0,VLOOKUP(D12,'CS P1 co dinh'!$A$10:$AD$19,11,1)*G12)</f>
        <v>0.29615384615384616</v>
      </c>
      <c r="N12" s="98">
        <f>IF(G12&lt;0.6,0,VLOOKUP(D12,'CS P1 co dinh'!$A$10:$AD$19,12,1)*G12)</f>
        <v>0.59230769230769231</v>
      </c>
      <c r="O12" s="98">
        <f>IF(G12&lt;0.6,0,VLOOKUP(D12,'CS P1 co dinh'!$A$10:$AD$19,13,1)*G12)</f>
        <v>0.29615384615384616</v>
      </c>
      <c r="P12" s="98">
        <f>IF(G12&lt;0.6,0,VLOOKUP(D12,'CS P1 co dinh'!$A$10:$AD$19,14,1)*G12)</f>
        <v>0.59230769230769231</v>
      </c>
      <c r="Q12" s="98">
        <f>IF(G12&lt;0.6,0,VLOOKUP(D12,'CS P1 co dinh'!$A$10:$AD$19,15,1)*G12)</f>
        <v>5.9230769230769233E-2</v>
      </c>
      <c r="R12" s="98">
        <f>IF(G12&lt;0.6,0,VLOOKUP(D12,'CS P1 co dinh'!$A$10:$AD$19,16,1)*G12)</f>
        <v>0.91807692307692312</v>
      </c>
      <c r="S12" s="98">
        <f>IF(G12&lt;0.6,0,VLOOKUP(D12,'CS P1 co dinh'!$A$10:$AD$19,17,1)*G12)</f>
        <v>5.9230769230769233E-2</v>
      </c>
      <c r="T12" s="98"/>
      <c r="U12" s="98"/>
      <c r="V12" s="98">
        <f t="shared" si="2"/>
        <v>16.923076923076923</v>
      </c>
      <c r="W12" s="102">
        <f t="shared" si="16"/>
        <v>14.109615384615385</v>
      </c>
      <c r="X12" s="98"/>
      <c r="Y12" s="98"/>
      <c r="Z12" s="102"/>
      <c r="AA12" s="98"/>
      <c r="AB12" s="98">
        <v>0.5</v>
      </c>
      <c r="AC12" s="98">
        <f t="shared" si="3"/>
        <v>1.9249999999999998</v>
      </c>
      <c r="AD12" s="98">
        <f t="shared" si="4"/>
        <v>0.88</v>
      </c>
      <c r="AE12" s="98">
        <f t="shared" si="5"/>
        <v>0.11</v>
      </c>
      <c r="AF12" s="98">
        <f t="shared" si="6"/>
        <v>0.11</v>
      </c>
      <c r="AG12" s="98">
        <f t="shared" si="7"/>
        <v>0.32999999999999996</v>
      </c>
      <c r="AH12" s="98">
        <f t="shared" si="8"/>
        <v>0.16499999999999998</v>
      </c>
      <c r="AI12" s="98">
        <f t="shared" si="9"/>
        <v>0.22</v>
      </c>
      <c r="AJ12" s="98">
        <f t="shared" si="10"/>
        <v>0.11</v>
      </c>
      <c r="AK12" s="98">
        <f t="shared" si="11"/>
        <v>1.6923076923076925</v>
      </c>
      <c r="AL12" s="103">
        <f t="shared" si="12"/>
        <v>22.965384615384615</v>
      </c>
      <c r="AM12" s="102">
        <f t="shared" si="13"/>
        <v>14.109615384615385</v>
      </c>
      <c r="AN12" s="102">
        <f t="shared" si="14"/>
        <v>17.066923076923075</v>
      </c>
      <c r="AO12" s="98">
        <f t="shared" si="15"/>
        <v>1.2095952023988004</v>
      </c>
    </row>
    <row r="13" spans="1:41">
      <c r="A13" s="98"/>
      <c r="B13" s="99"/>
      <c r="C13" s="99"/>
      <c r="D13" s="98"/>
      <c r="E13" s="98"/>
      <c r="F13" s="98"/>
      <c r="G13" s="98"/>
      <c r="H13" s="100"/>
      <c r="I13" s="104"/>
      <c r="J13" s="98"/>
      <c r="K13" s="98"/>
      <c r="L13" s="98"/>
      <c r="M13" s="99"/>
      <c r="N13" s="98"/>
      <c r="O13" s="98"/>
      <c r="P13" s="98"/>
      <c r="Q13" s="98"/>
      <c r="R13" s="98"/>
      <c r="S13" s="98"/>
      <c r="T13" s="98"/>
      <c r="U13" s="98"/>
      <c r="V13" s="98"/>
      <c r="W13" s="102"/>
      <c r="X13" s="98"/>
      <c r="Y13" s="98"/>
      <c r="Z13" s="102"/>
      <c r="AA13" s="98"/>
      <c r="AB13" s="98"/>
      <c r="AC13" s="98"/>
      <c r="AD13" s="98"/>
      <c r="AE13" s="98"/>
      <c r="AF13" s="98"/>
      <c r="AG13" s="98"/>
      <c r="AH13" s="98"/>
      <c r="AI13" s="98"/>
      <c r="AJ13" s="98"/>
      <c r="AK13" s="98"/>
      <c r="AL13" s="103"/>
      <c r="AM13" s="102"/>
      <c r="AN13" s="102"/>
      <c r="AO13" s="98"/>
    </row>
    <row r="14" spans="1:41">
      <c r="A14" s="98">
        <v>1</v>
      </c>
      <c r="B14" s="99"/>
      <c r="C14" s="99" t="s">
        <v>126</v>
      </c>
      <c r="D14" s="98">
        <v>1</v>
      </c>
      <c r="E14" s="98">
        <v>1</v>
      </c>
      <c r="F14" s="98">
        <f>VLOOKUP(D14,'CS P1 co dinh'!$A$48:$AD$57,6,1)</f>
        <v>1</v>
      </c>
      <c r="G14" s="98">
        <f>F14/E14</f>
        <v>1</v>
      </c>
      <c r="H14" s="100">
        <f>VLOOKUP(D14,'CS P1 co dinh'!$A$48:$AD$57,7,1)</f>
        <v>6.2050000000000001</v>
      </c>
      <c r="I14" s="101">
        <f>VLOOKUP(D14,'CS P1 co dinh'!$A$48:$AD$57,8,1)</f>
        <v>3.7949999999999999</v>
      </c>
      <c r="J14" s="98">
        <f>VLOOKUP(D14,'CS P1 co dinh'!$A$48:$AD$57,9,1)</f>
        <v>5.384615384615385</v>
      </c>
      <c r="K14" s="98"/>
      <c r="L14" s="98">
        <f>IF(G14&lt;0.6,0,VLOOKUP(D14,'CS P1 co dinh'!$A$48:$AD$57,10,1)*G14)</f>
        <v>2.8269230769230766</v>
      </c>
      <c r="M14" s="99">
        <f>IF(G14&lt;0.6,0,VLOOKUP(D14,'CS P1 co dinh'!$A$48:$AD$57,11,1)*G14)</f>
        <v>0.26923076923076927</v>
      </c>
      <c r="N14" s="98">
        <f>IF(G14&lt;0.6,0,VLOOKUP(D14,'CS P1 co dinh'!$A$48:$AD$57,12,1)*G14)</f>
        <v>0.53846153846153855</v>
      </c>
      <c r="O14" s="98">
        <f>IF(G14&lt;0.6,0,VLOOKUP(D14,'CS P1 co dinh'!$A$48:$AD$57,13,1)*G14)</f>
        <v>0.26923076923076927</v>
      </c>
      <c r="P14" s="98">
        <f>IF(G14&lt;0.6,0,VLOOKUP(D14,'CS P1 co dinh'!$A$48:$AD$57,14,1)*G14)</f>
        <v>0.53846153846153855</v>
      </c>
      <c r="Q14" s="98">
        <f>IF(G14&lt;0.6,0,VLOOKUP(D14,'CS P1 co dinh'!$A$48:$AD$57,15,1)*G14)</f>
        <v>5.3846153846153849E-2</v>
      </c>
      <c r="R14" s="98">
        <f>IF(G14&lt;0.6,0,VLOOKUP(D14,'CS P1 co dinh'!$A$48:$AD$57,16,1)*G14)</f>
        <v>0.83461538461538465</v>
      </c>
      <c r="S14" s="98">
        <f>IF(G14&lt;0.6,0,VLOOKUP(D14,'CS P1 co dinh'!$A$48:$AD$57,17,1)*G14)</f>
        <v>5.3846153846153849E-2</v>
      </c>
      <c r="T14" s="98"/>
      <c r="U14" s="98"/>
      <c r="V14" s="98">
        <f t="shared" ref="V14" si="17">U14+T14+K14+J14+I14+H14</f>
        <v>15.384615384615385</v>
      </c>
      <c r="W14" s="102">
        <f>T14+L14+I14+H14+M14</f>
        <v>13.096153846153847</v>
      </c>
      <c r="X14" s="98">
        <v>1000</v>
      </c>
      <c r="Y14" s="98"/>
      <c r="Z14" s="102">
        <f>Z13*G14*1000</f>
        <v>0</v>
      </c>
      <c r="AA14" s="98"/>
      <c r="AB14" s="98">
        <v>0.5</v>
      </c>
      <c r="AC14" s="98">
        <f t="shared" ref="AC14" si="18">(H14+I14)*17.5%</f>
        <v>1.75</v>
      </c>
      <c r="AD14" s="98">
        <f>(H14+I14)*$AD$6</f>
        <v>0.8</v>
      </c>
      <c r="AE14" s="98">
        <f>(H14+I14)*1%</f>
        <v>0.1</v>
      </c>
      <c r="AF14" s="98">
        <f>(H14+I14)*1%</f>
        <v>0.1</v>
      </c>
      <c r="AG14" s="98">
        <f>(H14+I14)*3%</f>
        <v>0.3</v>
      </c>
      <c r="AH14" s="98">
        <f>(H14+I14)*1.5%</f>
        <v>0.15</v>
      </c>
      <c r="AI14" s="98">
        <f t="shared" ref="AI14" si="19">(H14+I14)*2%</f>
        <v>0.2</v>
      </c>
      <c r="AJ14" s="98">
        <f>(H14+I14)*1%</f>
        <v>0.1</v>
      </c>
      <c r="AK14" s="98">
        <f>V14*10%</f>
        <v>1.5384615384615385</v>
      </c>
      <c r="AL14" s="103">
        <f>SUM(X14:AK14)+V14</f>
        <v>1020.9230769230769</v>
      </c>
      <c r="AM14" s="102">
        <f>W14</f>
        <v>13.096153846153847</v>
      </c>
      <c r="AN14" s="102">
        <f>AM14+AK14+AJ14+AH14+AF14+AD14</f>
        <v>15.784615384615385</v>
      </c>
      <c r="AO14" s="98">
        <f>AN14/AM14</f>
        <v>1.2052863436123349</v>
      </c>
    </row>
    <row r="15" spans="1:41">
      <c r="A15" s="98">
        <f>SUM(A7:A14)</f>
        <v>22</v>
      </c>
      <c r="B15" s="98">
        <f>COUNTA(B7:B14)</f>
        <v>6</v>
      </c>
      <c r="C15" s="98">
        <f>COUNTA(C7:C14)</f>
        <v>7</v>
      </c>
      <c r="D15" s="98"/>
      <c r="E15" s="98"/>
      <c r="F15" s="98">
        <f>U19/12</f>
        <v>15.833333333333334</v>
      </c>
      <c r="G15" s="98"/>
      <c r="H15" s="105"/>
      <c r="I15" s="105"/>
      <c r="J15" s="98"/>
      <c r="K15" s="98"/>
      <c r="L15" s="98"/>
      <c r="M15" s="98"/>
      <c r="N15" s="98"/>
      <c r="O15" s="98"/>
      <c r="P15" s="98"/>
      <c r="Q15" s="98"/>
      <c r="R15" s="98"/>
      <c r="S15" s="98"/>
      <c r="T15" s="98"/>
      <c r="U15" s="98"/>
      <c r="V15" s="98"/>
      <c r="W15" s="98"/>
      <c r="X15" s="98"/>
      <c r="Y15" s="98"/>
      <c r="Z15" s="98"/>
      <c r="AA15" s="98"/>
      <c r="AB15" s="98"/>
      <c r="AC15" s="98"/>
      <c r="AD15" s="98">
        <f>SUM(AD7:AD14)</f>
        <v>5.6</v>
      </c>
      <c r="AE15" s="98"/>
      <c r="AF15" s="98">
        <f>SUM(AF7:AF14)</f>
        <v>0.7</v>
      </c>
      <c r="AG15" s="98"/>
      <c r="AH15" s="98">
        <f>SUM(AH7:AH14)</f>
        <v>1.0499999999999998</v>
      </c>
      <c r="AI15" s="98"/>
      <c r="AJ15" s="98">
        <f>SUM(AJ7:AJ14)</f>
        <v>0.7</v>
      </c>
      <c r="AK15" s="98"/>
      <c r="AL15" s="103">
        <f>SUM(AL7:AL14)</f>
        <v>1146.4615384615383</v>
      </c>
      <c r="AM15" s="98"/>
      <c r="AN15" s="103">
        <f>SUM(AN7:AN14)</f>
        <v>108.87692307692308</v>
      </c>
      <c r="AO15" s="98"/>
    </row>
    <row r="17" spans="14:27">
      <c r="U17" s="106" t="s">
        <v>127</v>
      </c>
      <c r="V17" s="107">
        <f>U1-AL15</f>
        <v>5186.8717948717949</v>
      </c>
    </row>
    <row r="19" spans="14:27">
      <c r="N19" s="86" t="s">
        <v>128</v>
      </c>
      <c r="U19" s="108">
        <v>190</v>
      </c>
      <c r="V19" s="109">
        <f>SUM(V22:V26)</f>
        <v>0.48</v>
      </c>
      <c r="W19" s="86">
        <f>SUM(W22:W26)</f>
        <v>0</v>
      </c>
      <c r="X19" s="86">
        <f>SUM(X22:X26)</f>
        <v>91.2</v>
      </c>
      <c r="Y19" s="86">
        <f>SUM(Y22:Y26)</f>
        <v>0</v>
      </c>
    </row>
    <row r="20" spans="14:27">
      <c r="P20" s="200" t="s">
        <v>129</v>
      </c>
      <c r="Q20" s="200"/>
      <c r="R20" s="200"/>
      <c r="S20" s="200"/>
      <c r="T20" s="200"/>
      <c r="U20" s="201" t="s">
        <v>130</v>
      </c>
      <c r="V20" s="201"/>
      <c r="W20" s="201" t="s">
        <v>131</v>
      </c>
      <c r="X20" s="201"/>
      <c r="Y20" s="201" t="s">
        <v>132</v>
      </c>
      <c r="Z20" s="201"/>
    </row>
    <row r="21" spans="14:27">
      <c r="P21" s="200"/>
      <c r="Q21" s="200"/>
      <c r="R21" s="200"/>
      <c r="S21" s="200"/>
      <c r="T21" s="200"/>
      <c r="U21" s="110"/>
      <c r="V21" s="98"/>
      <c r="W21" s="110"/>
      <c r="X21" s="98"/>
      <c r="Y21" s="201"/>
      <c r="Z21" s="201"/>
    </row>
    <row r="22" spans="14:27">
      <c r="R22" s="204" t="s">
        <v>133</v>
      </c>
      <c r="S22" s="204"/>
      <c r="T22" s="205"/>
      <c r="U22" s="111"/>
      <c r="V22" s="112">
        <v>0.05</v>
      </c>
      <c r="W22" s="98">
        <f t="shared" ref="W22:X26" si="20">U22*$U$19</f>
        <v>0</v>
      </c>
      <c r="X22" s="102">
        <f t="shared" si="20"/>
        <v>9.5</v>
      </c>
      <c r="Y22" s="98"/>
      <c r="Z22" s="98"/>
      <c r="AA22" s="113"/>
    </row>
    <row r="23" spans="14:27">
      <c r="R23" s="204" t="s">
        <v>140</v>
      </c>
      <c r="S23" s="204"/>
      <c r="T23" s="205"/>
      <c r="U23" s="111"/>
      <c r="V23" s="114">
        <v>0.4</v>
      </c>
      <c r="W23" s="115">
        <f t="shared" si="20"/>
        <v>0</v>
      </c>
      <c r="X23" s="115">
        <f t="shared" si="20"/>
        <v>76</v>
      </c>
      <c r="Y23" s="98"/>
      <c r="Z23" s="98"/>
    </row>
    <row r="24" spans="14:27" ht="15">
      <c r="R24" s="204" t="s">
        <v>116</v>
      </c>
      <c r="S24" s="204"/>
      <c r="T24" s="205"/>
      <c r="U24" s="98">
        <v>0</v>
      </c>
      <c r="V24" s="116">
        <v>0.03</v>
      </c>
      <c r="W24" s="98">
        <f t="shared" si="20"/>
        <v>0</v>
      </c>
      <c r="X24" s="102">
        <f t="shared" si="20"/>
        <v>5.7</v>
      </c>
      <c r="Y24" s="98"/>
      <c r="Z24" s="98"/>
    </row>
    <row r="25" spans="14:27">
      <c r="R25" s="206"/>
      <c r="S25" s="206"/>
      <c r="T25" s="199"/>
      <c r="U25" s="98"/>
      <c r="V25" s="112"/>
      <c r="W25" s="98">
        <f t="shared" si="20"/>
        <v>0</v>
      </c>
      <c r="X25" s="102">
        <f t="shared" si="20"/>
        <v>0</v>
      </c>
      <c r="Y25" s="98"/>
      <c r="Z25" s="98"/>
    </row>
    <row r="26" spans="14:27">
      <c r="R26" s="198"/>
      <c r="S26" s="198"/>
      <c r="T26" s="199"/>
      <c r="U26" s="98"/>
      <c r="V26" s="117"/>
      <c r="W26" s="98">
        <f t="shared" si="20"/>
        <v>0</v>
      </c>
      <c r="X26" s="102">
        <f t="shared" si="20"/>
        <v>0</v>
      </c>
      <c r="Y26" s="98"/>
      <c r="Z26" s="98"/>
    </row>
    <row r="27" spans="14:27">
      <c r="R27" s="198" t="s">
        <v>134</v>
      </c>
      <c r="S27" s="198"/>
      <c r="T27" s="198"/>
      <c r="V27" s="118">
        <v>0.1</v>
      </c>
      <c r="X27" s="86">
        <f>V27*U19</f>
        <v>19</v>
      </c>
    </row>
  </sheetData>
  <mergeCells count="50">
    <mergeCell ref="R24:T24"/>
    <mergeCell ref="R25:T25"/>
    <mergeCell ref="R26:T26"/>
    <mergeCell ref="R27:T27"/>
    <mergeCell ref="AN5:AN6"/>
    <mergeCell ref="P20:T21"/>
    <mergeCell ref="U20:V20"/>
    <mergeCell ref="W20:X20"/>
    <mergeCell ref="Y20:Z20"/>
    <mergeCell ref="Y21:Z21"/>
    <mergeCell ref="R5:S5"/>
    <mergeCell ref="AM5:AM6"/>
    <mergeCell ref="U3:U6"/>
    <mergeCell ref="V3:V6"/>
    <mergeCell ref="W3:W6"/>
    <mergeCell ref="L3:S3"/>
    <mergeCell ref="R22:T22"/>
    <mergeCell ref="R23:T23"/>
    <mergeCell ref="X3:AA3"/>
    <mergeCell ref="AB3:AK3"/>
    <mergeCell ref="AL3:AL6"/>
    <mergeCell ref="AM3:AN4"/>
    <mergeCell ref="AO3:AO6"/>
    <mergeCell ref="AE4:AF4"/>
    <mergeCell ref="AG4:AH4"/>
    <mergeCell ref="AI4:AJ4"/>
    <mergeCell ref="AK4:AK5"/>
    <mergeCell ref="X4:X6"/>
    <mergeCell ref="Y4:Y6"/>
    <mergeCell ref="Z4:Z6"/>
    <mergeCell ref="AA4:AA6"/>
    <mergeCell ref="AB4:AB6"/>
    <mergeCell ref="AC4:AD4"/>
    <mergeCell ref="J4:J6"/>
    <mergeCell ref="K4:K6"/>
    <mergeCell ref="J3:K3"/>
    <mergeCell ref="T3:T6"/>
    <mergeCell ref="H3:I4"/>
    <mergeCell ref="L4:M4"/>
    <mergeCell ref="L5:M5"/>
    <mergeCell ref="N5:O5"/>
    <mergeCell ref="N4:S4"/>
    <mergeCell ref="A3:A6"/>
    <mergeCell ref="B3:B6"/>
    <mergeCell ref="C3:C6"/>
    <mergeCell ref="D3:D6"/>
    <mergeCell ref="E3:G3"/>
    <mergeCell ref="G4:G6"/>
    <mergeCell ref="E5:E6"/>
    <mergeCell ref="F4:F6"/>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V134"/>
  <sheetViews>
    <sheetView zoomScale="110" zoomScaleNormal="110" workbookViewId="0">
      <pane ySplit="5" topLeftCell="A6" activePane="bottomLeft" state="frozen"/>
      <selection activeCell="F13" sqref="F13"/>
      <selection pane="bottomLeft" activeCell="F13" sqref="F13"/>
    </sheetView>
  </sheetViews>
  <sheetFormatPr defaultColWidth="11.75" defaultRowHeight="15"/>
  <cols>
    <col min="1" max="1" width="4.75" style="513" customWidth="1"/>
    <col min="2" max="3" width="13.125" style="513" customWidth="1"/>
    <col min="4" max="5" width="9.875" style="513" customWidth="1"/>
    <col min="6" max="8" width="9.625" style="513" customWidth="1"/>
    <col min="9" max="9" width="10.5" style="513" customWidth="1"/>
    <col min="10" max="22" width="0" style="496" hidden="1" customWidth="1"/>
    <col min="23" max="260" width="11.75" style="496"/>
    <col min="261" max="261" width="4.75" style="496" customWidth="1"/>
    <col min="262" max="263" width="13.125" style="496" customWidth="1"/>
    <col min="264" max="265" width="9.875" style="496" customWidth="1"/>
    <col min="266" max="268" width="9.625" style="496" customWidth="1"/>
    <col min="269" max="269" width="10.5" style="496" customWidth="1"/>
    <col min="270" max="282" width="0" style="496" hidden="1" customWidth="1"/>
    <col min="283" max="516" width="11.75" style="496"/>
    <col min="517" max="517" width="4.75" style="496" customWidth="1"/>
    <col min="518" max="519" width="13.125" style="496" customWidth="1"/>
    <col min="520" max="521" width="9.875" style="496" customWidth="1"/>
    <col min="522" max="524" width="9.625" style="496" customWidth="1"/>
    <col min="525" max="525" width="10.5" style="496" customWidth="1"/>
    <col min="526" max="538" width="0" style="496" hidden="1" customWidth="1"/>
    <col min="539" max="772" width="11.75" style="496"/>
    <col min="773" max="773" width="4.75" style="496" customWidth="1"/>
    <col min="774" max="775" width="13.125" style="496" customWidth="1"/>
    <col min="776" max="777" width="9.875" style="496" customWidth="1"/>
    <col min="778" max="780" width="9.625" style="496" customWidth="1"/>
    <col min="781" max="781" width="10.5" style="496" customWidth="1"/>
    <col min="782" max="794" width="0" style="496" hidden="1" customWidth="1"/>
    <col min="795" max="1028" width="11.75" style="496"/>
    <col min="1029" max="1029" width="4.75" style="496" customWidth="1"/>
    <col min="1030" max="1031" width="13.125" style="496" customWidth="1"/>
    <col min="1032" max="1033" width="9.875" style="496" customWidth="1"/>
    <col min="1034" max="1036" width="9.625" style="496" customWidth="1"/>
    <col min="1037" max="1037" width="10.5" style="496" customWidth="1"/>
    <col min="1038" max="1050" width="0" style="496" hidden="1" customWidth="1"/>
    <col min="1051" max="1284" width="11.75" style="496"/>
    <col min="1285" max="1285" width="4.75" style="496" customWidth="1"/>
    <col min="1286" max="1287" width="13.125" style="496" customWidth="1"/>
    <col min="1288" max="1289" width="9.875" style="496" customWidth="1"/>
    <col min="1290" max="1292" width="9.625" style="496" customWidth="1"/>
    <col min="1293" max="1293" width="10.5" style="496" customWidth="1"/>
    <col min="1294" max="1306" width="0" style="496" hidden="1" customWidth="1"/>
    <col min="1307" max="1540" width="11.75" style="496"/>
    <col min="1541" max="1541" width="4.75" style="496" customWidth="1"/>
    <col min="1542" max="1543" width="13.125" style="496" customWidth="1"/>
    <col min="1544" max="1545" width="9.875" style="496" customWidth="1"/>
    <col min="1546" max="1548" width="9.625" style="496" customWidth="1"/>
    <col min="1549" max="1549" width="10.5" style="496" customWidth="1"/>
    <col min="1550" max="1562" width="0" style="496" hidden="1" customWidth="1"/>
    <col min="1563" max="1796" width="11.75" style="496"/>
    <col min="1797" max="1797" width="4.75" style="496" customWidth="1"/>
    <col min="1798" max="1799" width="13.125" style="496" customWidth="1"/>
    <col min="1800" max="1801" width="9.875" style="496" customWidth="1"/>
    <col min="1802" max="1804" width="9.625" style="496" customWidth="1"/>
    <col min="1805" max="1805" width="10.5" style="496" customWidth="1"/>
    <col min="1806" max="1818" width="0" style="496" hidden="1" customWidth="1"/>
    <col min="1819" max="2052" width="11.75" style="496"/>
    <col min="2053" max="2053" width="4.75" style="496" customWidth="1"/>
    <col min="2054" max="2055" width="13.125" style="496" customWidth="1"/>
    <col min="2056" max="2057" width="9.875" style="496" customWidth="1"/>
    <col min="2058" max="2060" width="9.625" style="496" customWidth="1"/>
    <col min="2061" max="2061" width="10.5" style="496" customWidth="1"/>
    <col min="2062" max="2074" width="0" style="496" hidden="1" customWidth="1"/>
    <col min="2075" max="2308" width="11.75" style="496"/>
    <col min="2309" max="2309" width="4.75" style="496" customWidth="1"/>
    <col min="2310" max="2311" width="13.125" style="496" customWidth="1"/>
    <col min="2312" max="2313" width="9.875" style="496" customWidth="1"/>
    <col min="2314" max="2316" width="9.625" style="496" customWidth="1"/>
    <col min="2317" max="2317" width="10.5" style="496" customWidth="1"/>
    <col min="2318" max="2330" width="0" style="496" hidden="1" customWidth="1"/>
    <col min="2331" max="2564" width="11.75" style="496"/>
    <col min="2565" max="2565" width="4.75" style="496" customWidth="1"/>
    <col min="2566" max="2567" width="13.125" style="496" customWidth="1"/>
    <col min="2568" max="2569" width="9.875" style="496" customWidth="1"/>
    <col min="2570" max="2572" width="9.625" style="496" customWidth="1"/>
    <col min="2573" max="2573" width="10.5" style="496" customWidth="1"/>
    <col min="2574" max="2586" width="0" style="496" hidden="1" customWidth="1"/>
    <col min="2587" max="2820" width="11.75" style="496"/>
    <col min="2821" max="2821" width="4.75" style="496" customWidth="1"/>
    <col min="2822" max="2823" width="13.125" style="496" customWidth="1"/>
    <col min="2824" max="2825" width="9.875" style="496" customWidth="1"/>
    <col min="2826" max="2828" width="9.625" style="496" customWidth="1"/>
    <col min="2829" max="2829" width="10.5" style="496" customWidth="1"/>
    <col min="2830" max="2842" width="0" style="496" hidden="1" customWidth="1"/>
    <col min="2843" max="3076" width="11.75" style="496"/>
    <col min="3077" max="3077" width="4.75" style="496" customWidth="1"/>
    <col min="3078" max="3079" width="13.125" style="496" customWidth="1"/>
    <col min="3080" max="3081" width="9.875" style="496" customWidth="1"/>
    <col min="3082" max="3084" width="9.625" style="496" customWidth="1"/>
    <col min="3085" max="3085" width="10.5" style="496" customWidth="1"/>
    <col min="3086" max="3098" width="0" style="496" hidden="1" customWidth="1"/>
    <col min="3099" max="3332" width="11.75" style="496"/>
    <col min="3333" max="3333" width="4.75" style="496" customWidth="1"/>
    <col min="3334" max="3335" width="13.125" style="496" customWidth="1"/>
    <col min="3336" max="3337" width="9.875" style="496" customWidth="1"/>
    <col min="3338" max="3340" width="9.625" style="496" customWidth="1"/>
    <col min="3341" max="3341" width="10.5" style="496" customWidth="1"/>
    <col min="3342" max="3354" width="0" style="496" hidden="1" customWidth="1"/>
    <col min="3355" max="3588" width="11.75" style="496"/>
    <col min="3589" max="3589" width="4.75" style="496" customWidth="1"/>
    <col min="3590" max="3591" width="13.125" style="496" customWidth="1"/>
    <col min="3592" max="3593" width="9.875" style="496" customWidth="1"/>
    <col min="3594" max="3596" width="9.625" style="496" customWidth="1"/>
    <col min="3597" max="3597" width="10.5" style="496" customWidth="1"/>
    <col min="3598" max="3610" width="0" style="496" hidden="1" customWidth="1"/>
    <col min="3611" max="3844" width="11.75" style="496"/>
    <col min="3845" max="3845" width="4.75" style="496" customWidth="1"/>
    <col min="3846" max="3847" width="13.125" style="496" customWidth="1"/>
    <col min="3848" max="3849" width="9.875" style="496" customWidth="1"/>
    <col min="3850" max="3852" width="9.625" style="496" customWidth="1"/>
    <col min="3853" max="3853" width="10.5" style="496" customWidth="1"/>
    <col min="3854" max="3866" width="0" style="496" hidden="1" customWidth="1"/>
    <col min="3867" max="4100" width="11.75" style="496"/>
    <col min="4101" max="4101" width="4.75" style="496" customWidth="1"/>
    <col min="4102" max="4103" width="13.125" style="496" customWidth="1"/>
    <col min="4104" max="4105" width="9.875" style="496" customWidth="1"/>
    <col min="4106" max="4108" width="9.625" style="496" customWidth="1"/>
    <col min="4109" max="4109" width="10.5" style="496" customWidth="1"/>
    <col min="4110" max="4122" width="0" style="496" hidden="1" customWidth="1"/>
    <col min="4123" max="4356" width="11.75" style="496"/>
    <col min="4357" max="4357" width="4.75" style="496" customWidth="1"/>
    <col min="4358" max="4359" width="13.125" style="496" customWidth="1"/>
    <col min="4360" max="4361" width="9.875" style="496" customWidth="1"/>
    <col min="4362" max="4364" width="9.625" style="496" customWidth="1"/>
    <col min="4365" max="4365" width="10.5" style="496" customWidth="1"/>
    <col min="4366" max="4378" width="0" style="496" hidden="1" customWidth="1"/>
    <col min="4379" max="4612" width="11.75" style="496"/>
    <col min="4613" max="4613" width="4.75" style="496" customWidth="1"/>
    <col min="4614" max="4615" width="13.125" style="496" customWidth="1"/>
    <col min="4616" max="4617" width="9.875" style="496" customWidth="1"/>
    <col min="4618" max="4620" width="9.625" style="496" customWidth="1"/>
    <col min="4621" max="4621" width="10.5" style="496" customWidth="1"/>
    <col min="4622" max="4634" width="0" style="496" hidden="1" customWidth="1"/>
    <col min="4635" max="4868" width="11.75" style="496"/>
    <col min="4869" max="4869" width="4.75" style="496" customWidth="1"/>
    <col min="4870" max="4871" width="13.125" style="496" customWidth="1"/>
    <col min="4872" max="4873" width="9.875" style="496" customWidth="1"/>
    <col min="4874" max="4876" width="9.625" style="496" customWidth="1"/>
    <col min="4877" max="4877" width="10.5" style="496" customWidth="1"/>
    <col min="4878" max="4890" width="0" style="496" hidden="1" customWidth="1"/>
    <col min="4891" max="5124" width="11.75" style="496"/>
    <col min="5125" max="5125" width="4.75" style="496" customWidth="1"/>
    <col min="5126" max="5127" width="13.125" style="496" customWidth="1"/>
    <col min="5128" max="5129" width="9.875" style="496" customWidth="1"/>
    <col min="5130" max="5132" width="9.625" style="496" customWidth="1"/>
    <col min="5133" max="5133" width="10.5" style="496" customWidth="1"/>
    <col min="5134" max="5146" width="0" style="496" hidden="1" customWidth="1"/>
    <col min="5147" max="5380" width="11.75" style="496"/>
    <col min="5381" max="5381" width="4.75" style="496" customWidth="1"/>
    <col min="5382" max="5383" width="13.125" style="496" customWidth="1"/>
    <col min="5384" max="5385" width="9.875" style="496" customWidth="1"/>
    <col min="5386" max="5388" width="9.625" style="496" customWidth="1"/>
    <col min="5389" max="5389" width="10.5" style="496" customWidth="1"/>
    <col min="5390" max="5402" width="0" style="496" hidden="1" customWidth="1"/>
    <col min="5403" max="5636" width="11.75" style="496"/>
    <col min="5637" max="5637" width="4.75" style="496" customWidth="1"/>
    <col min="5638" max="5639" width="13.125" style="496" customWidth="1"/>
    <col min="5640" max="5641" width="9.875" style="496" customWidth="1"/>
    <col min="5642" max="5644" width="9.625" style="496" customWidth="1"/>
    <col min="5645" max="5645" width="10.5" style="496" customWidth="1"/>
    <col min="5646" max="5658" width="0" style="496" hidden="1" customWidth="1"/>
    <col min="5659" max="5892" width="11.75" style="496"/>
    <col min="5893" max="5893" width="4.75" style="496" customWidth="1"/>
    <col min="5894" max="5895" width="13.125" style="496" customWidth="1"/>
    <col min="5896" max="5897" width="9.875" style="496" customWidth="1"/>
    <col min="5898" max="5900" width="9.625" style="496" customWidth="1"/>
    <col min="5901" max="5901" width="10.5" style="496" customWidth="1"/>
    <col min="5902" max="5914" width="0" style="496" hidden="1" customWidth="1"/>
    <col min="5915" max="6148" width="11.75" style="496"/>
    <col min="6149" max="6149" width="4.75" style="496" customWidth="1"/>
    <col min="6150" max="6151" width="13.125" style="496" customWidth="1"/>
    <col min="6152" max="6153" width="9.875" style="496" customWidth="1"/>
    <col min="6154" max="6156" width="9.625" style="496" customWidth="1"/>
    <col min="6157" max="6157" width="10.5" style="496" customWidth="1"/>
    <col min="6158" max="6170" width="0" style="496" hidden="1" customWidth="1"/>
    <col min="6171" max="6404" width="11.75" style="496"/>
    <col min="6405" max="6405" width="4.75" style="496" customWidth="1"/>
    <col min="6406" max="6407" width="13.125" style="496" customWidth="1"/>
    <col min="6408" max="6409" width="9.875" style="496" customWidth="1"/>
    <col min="6410" max="6412" width="9.625" style="496" customWidth="1"/>
    <col min="6413" max="6413" width="10.5" style="496" customWidth="1"/>
    <col min="6414" max="6426" width="0" style="496" hidden="1" customWidth="1"/>
    <col min="6427" max="6660" width="11.75" style="496"/>
    <col min="6661" max="6661" width="4.75" style="496" customWidth="1"/>
    <col min="6662" max="6663" width="13.125" style="496" customWidth="1"/>
    <col min="6664" max="6665" width="9.875" style="496" customWidth="1"/>
    <col min="6666" max="6668" width="9.625" style="496" customWidth="1"/>
    <col min="6669" max="6669" width="10.5" style="496" customWidth="1"/>
    <col min="6670" max="6682" width="0" style="496" hidden="1" customWidth="1"/>
    <col min="6683" max="6916" width="11.75" style="496"/>
    <col min="6917" max="6917" width="4.75" style="496" customWidth="1"/>
    <col min="6918" max="6919" width="13.125" style="496" customWidth="1"/>
    <col min="6920" max="6921" width="9.875" style="496" customWidth="1"/>
    <col min="6922" max="6924" width="9.625" style="496" customWidth="1"/>
    <col min="6925" max="6925" width="10.5" style="496" customWidth="1"/>
    <col min="6926" max="6938" width="0" style="496" hidden="1" customWidth="1"/>
    <col min="6939" max="7172" width="11.75" style="496"/>
    <col min="7173" max="7173" width="4.75" style="496" customWidth="1"/>
    <col min="7174" max="7175" width="13.125" style="496" customWidth="1"/>
    <col min="7176" max="7177" width="9.875" style="496" customWidth="1"/>
    <col min="7178" max="7180" width="9.625" style="496" customWidth="1"/>
    <col min="7181" max="7181" width="10.5" style="496" customWidth="1"/>
    <col min="7182" max="7194" width="0" style="496" hidden="1" customWidth="1"/>
    <col min="7195" max="7428" width="11.75" style="496"/>
    <col min="7429" max="7429" width="4.75" style="496" customWidth="1"/>
    <col min="7430" max="7431" width="13.125" style="496" customWidth="1"/>
    <col min="7432" max="7433" width="9.875" style="496" customWidth="1"/>
    <col min="7434" max="7436" width="9.625" style="496" customWidth="1"/>
    <col min="7437" max="7437" width="10.5" style="496" customWidth="1"/>
    <col min="7438" max="7450" width="0" style="496" hidden="1" customWidth="1"/>
    <col min="7451" max="7684" width="11.75" style="496"/>
    <col min="7685" max="7685" width="4.75" style="496" customWidth="1"/>
    <col min="7686" max="7687" width="13.125" style="496" customWidth="1"/>
    <col min="7688" max="7689" width="9.875" style="496" customWidth="1"/>
    <col min="7690" max="7692" width="9.625" style="496" customWidth="1"/>
    <col min="7693" max="7693" width="10.5" style="496" customWidth="1"/>
    <col min="7694" max="7706" width="0" style="496" hidden="1" customWidth="1"/>
    <col min="7707" max="7940" width="11.75" style="496"/>
    <col min="7941" max="7941" width="4.75" style="496" customWidth="1"/>
    <col min="7942" max="7943" width="13.125" style="496" customWidth="1"/>
    <col min="7944" max="7945" width="9.875" style="496" customWidth="1"/>
    <col min="7946" max="7948" width="9.625" style="496" customWidth="1"/>
    <col min="7949" max="7949" width="10.5" style="496" customWidth="1"/>
    <col min="7950" max="7962" width="0" style="496" hidden="1" customWidth="1"/>
    <col min="7963" max="8196" width="11.75" style="496"/>
    <col min="8197" max="8197" width="4.75" style="496" customWidth="1"/>
    <col min="8198" max="8199" width="13.125" style="496" customWidth="1"/>
    <col min="8200" max="8201" width="9.875" style="496" customWidth="1"/>
    <col min="8202" max="8204" width="9.625" style="496" customWidth="1"/>
    <col min="8205" max="8205" width="10.5" style="496" customWidth="1"/>
    <col min="8206" max="8218" width="0" style="496" hidden="1" customWidth="1"/>
    <col min="8219" max="8452" width="11.75" style="496"/>
    <col min="8453" max="8453" width="4.75" style="496" customWidth="1"/>
    <col min="8454" max="8455" width="13.125" style="496" customWidth="1"/>
    <col min="8456" max="8457" width="9.875" style="496" customWidth="1"/>
    <col min="8458" max="8460" width="9.625" style="496" customWidth="1"/>
    <col min="8461" max="8461" width="10.5" style="496" customWidth="1"/>
    <col min="8462" max="8474" width="0" style="496" hidden="1" customWidth="1"/>
    <col min="8475" max="8708" width="11.75" style="496"/>
    <col min="8709" max="8709" width="4.75" style="496" customWidth="1"/>
    <col min="8710" max="8711" width="13.125" style="496" customWidth="1"/>
    <col min="8712" max="8713" width="9.875" style="496" customWidth="1"/>
    <col min="8714" max="8716" width="9.625" style="496" customWidth="1"/>
    <col min="8717" max="8717" width="10.5" style="496" customWidth="1"/>
    <col min="8718" max="8730" width="0" style="496" hidden="1" customWidth="1"/>
    <col min="8731" max="8964" width="11.75" style="496"/>
    <col min="8965" max="8965" width="4.75" style="496" customWidth="1"/>
    <col min="8966" max="8967" width="13.125" style="496" customWidth="1"/>
    <col min="8968" max="8969" width="9.875" style="496" customWidth="1"/>
    <col min="8970" max="8972" width="9.625" style="496" customWidth="1"/>
    <col min="8973" max="8973" width="10.5" style="496" customWidth="1"/>
    <col min="8974" max="8986" width="0" style="496" hidden="1" customWidth="1"/>
    <col min="8987" max="9220" width="11.75" style="496"/>
    <col min="9221" max="9221" width="4.75" style="496" customWidth="1"/>
    <col min="9222" max="9223" width="13.125" style="496" customWidth="1"/>
    <col min="9224" max="9225" width="9.875" style="496" customWidth="1"/>
    <col min="9226" max="9228" width="9.625" style="496" customWidth="1"/>
    <col min="9229" max="9229" width="10.5" style="496" customWidth="1"/>
    <col min="9230" max="9242" width="0" style="496" hidden="1" customWidth="1"/>
    <col min="9243" max="9476" width="11.75" style="496"/>
    <col min="9477" max="9477" width="4.75" style="496" customWidth="1"/>
    <col min="9478" max="9479" width="13.125" style="496" customWidth="1"/>
    <col min="9480" max="9481" width="9.875" style="496" customWidth="1"/>
    <col min="9482" max="9484" width="9.625" style="496" customWidth="1"/>
    <col min="9485" max="9485" width="10.5" style="496" customWidth="1"/>
    <col min="9486" max="9498" width="0" style="496" hidden="1" customWidth="1"/>
    <col min="9499" max="9732" width="11.75" style="496"/>
    <col min="9733" max="9733" width="4.75" style="496" customWidth="1"/>
    <col min="9734" max="9735" width="13.125" style="496" customWidth="1"/>
    <col min="9736" max="9737" width="9.875" style="496" customWidth="1"/>
    <col min="9738" max="9740" width="9.625" style="496" customWidth="1"/>
    <col min="9741" max="9741" width="10.5" style="496" customWidth="1"/>
    <col min="9742" max="9754" width="0" style="496" hidden="1" customWidth="1"/>
    <col min="9755" max="9988" width="11.75" style="496"/>
    <col min="9989" max="9989" width="4.75" style="496" customWidth="1"/>
    <col min="9990" max="9991" width="13.125" style="496" customWidth="1"/>
    <col min="9992" max="9993" width="9.875" style="496" customWidth="1"/>
    <col min="9994" max="9996" width="9.625" style="496" customWidth="1"/>
    <col min="9997" max="9997" width="10.5" style="496" customWidth="1"/>
    <col min="9998" max="10010" width="0" style="496" hidden="1" customWidth="1"/>
    <col min="10011" max="10244" width="11.75" style="496"/>
    <col min="10245" max="10245" width="4.75" style="496" customWidth="1"/>
    <col min="10246" max="10247" width="13.125" style="496" customWidth="1"/>
    <col min="10248" max="10249" width="9.875" style="496" customWidth="1"/>
    <col min="10250" max="10252" width="9.625" style="496" customWidth="1"/>
    <col min="10253" max="10253" width="10.5" style="496" customWidth="1"/>
    <col min="10254" max="10266" width="0" style="496" hidden="1" customWidth="1"/>
    <col min="10267" max="10500" width="11.75" style="496"/>
    <col min="10501" max="10501" width="4.75" style="496" customWidth="1"/>
    <col min="10502" max="10503" width="13.125" style="496" customWidth="1"/>
    <col min="10504" max="10505" width="9.875" style="496" customWidth="1"/>
    <col min="10506" max="10508" width="9.625" style="496" customWidth="1"/>
    <col min="10509" max="10509" width="10.5" style="496" customWidth="1"/>
    <col min="10510" max="10522" width="0" style="496" hidden="1" customWidth="1"/>
    <col min="10523" max="10756" width="11.75" style="496"/>
    <col min="10757" max="10757" width="4.75" style="496" customWidth="1"/>
    <col min="10758" max="10759" width="13.125" style="496" customWidth="1"/>
    <col min="10760" max="10761" width="9.875" style="496" customWidth="1"/>
    <col min="10762" max="10764" width="9.625" style="496" customWidth="1"/>
    <col min="10765" max="10765" width="10.5" style="496" customWidth="1"/>
    <col min="10766" max="10778" width="0" style="496" hidden="1" customWidth="1"/>
    <col min="10779" max="11012" width="11.75" style="496"/>
    <col min="11013" max="11013" width="4.75" style="496" customWidth="1"/>
    <col min="11014" max="11015" width="13.125" style="496" customWidth="1"/>
    <col min="11016" max="11017" width="9.875" style="496" customWidth="1"/>
    <col min="11018" max="11020" width="9.625" style="496" customWidth="1"/>
    <col min="11021" max="11021" width="10.5" style="496" customWidth="1"/>
    <col min="11022" max="11034" width="0" style="496" hidden="1" customWidth="1"/>
    <col min="11035" max="11268" width="11.75" style="496"/>
    <col min="11269" max="11269" width="4.75" style="496" customWidth="1"/>
    <col min="11270" max="11271" width="13.125" style="496" customWidth="1"/>
    <col min="11272" max="11273" width="9.875" style="496" customWidth="1"/>
    <col min="11274" max="11276" width="9.625" style="496" customWidth="1"/>
    <col min="11277" max="11277" width="10.5" style="496" customWidth="1"/>
    <col min="11278" max="11290" width="0" style="496" hidden="1" customWidth="1"/>
    <col min="11291" max="11524" width="11.75" style="496"/>
    <col min="11525" max="11525" width="4.75" style="496" customWidth="1"/>
    <col min="11526" max="11527" width="13.125" style="496" customWidth="1"/>
    <col min="11528" max="11529" width="9.875" style="496" customWidth="1"/>
    <col min="11530" max="11532" width="9.625" style="496" customWidth="1"/>
    <col min="11533" max="11533" width="10.5" style="496" customWidth="1"/>
    <col min="11534" max="11546" width="0" style="496" hidden="1" customWidth="1"/>
    <col min="11547" max="11780" width="11.75" style="496"/>
    <col min="11781" max="11781" width="4.75" style="496" customWidth="1"/>
    <col min="11782" max="11783" width="13.125" style="496" customWidth="1"/>
    <col min="11784" max="11785" width="9.875" style="496" customWidth="1"/>
    <col min="11786" max="11788" width="9.625" style="496" customWidth="1"/>
    <col min="11789" max="11789" width="10.5" style="496" customWidth="1"/>
    <col min="11790" max="11802" width="0" style="496" hidden="1" customWidth="1"/>
    <col min="11803" max="12036" width="11.75" style="496"/>
    <col min="12037" max="12037" width="4.75" style="496" customWidth="1"/>
    <col min="12038" max="12039" width="13.125" style="496" customWidth="1"/>
    <col min="12040" max="12041" width="9.875" style="496" customWidth="1"/>
    <col min="12042" max="12044" width="9.625" style="496" customWidth="1"/>
    <col min="12045" max="12045" width="10.5" style="496" customWidth="1"/>
    <col min="12046" max="12058" width="0" style="496" hidden="1" customWidth="1"/>
    <col min="12059" max="12292" width="11.75" style="496"/>
    <col min="12293" max="12293" width="4.75" style="496" customWidth="1"/>
    <col min="12294" max="12295" width="13.125" style="496" customWidth="1"/>
    <col min="12296" max="12297" width="9.875" style="496" customWidth="1"/>
    <col min="12298" max="12300" width="9.625" style="496" customWidth="1"/>
    <col min="12301" max="12301" width="10.5" style="496" customWidth="1"/>
    <col min="12302" max="12314" width="0" style="496" hidden="1" customWidth="1"/>
    <col min="12315" max="12548" width="11.75" style="496"/>
    <col min="12549" max="12549" width="4.75" style="496" customWidth="1"/>
    <col min="12550" max="12551" width="13.125" style="496" customWidth="1"/>
    <col min="12552" max="12553" width="9.875" style="496" customWidth="1"/>
    <col min="12554" max="12556" width="9.625" style="496" customWidth="1"/>
    <col min="12557" max="12557" width="10.5" style="496" customWidth="1"/>
    <col min="12558" max="12570" width="0" style="496" hidden="1" customWidth="1"/>
    <col min="12571" max="12804" width="11.75" style="496"/>
    <col min="12805" max="12805" width="4.75" style="496" customWidth="1"/>
    <col min="12806" max="12807" width="13.125" style="496" customWidth="1"/>
    <col min="12808" max="12809" width="9.875" style="496" customWidth="1"/>
    <col min="12810" max="12812" width="9.625" style="496" customWidth="1"/>
    <col min="12813" max="12813" width="10.5" style="496" customWidth="1"/>
    <col min="12814" max="12826" width="0" style="496" hidden="1" customWidth="1"/>
    <col min="12827" max="13060" width="11.75" style="496"/>
    <col min="13061" max="13061" width="4.75" style="496" customWidth="1"/>
    <col min="13062" max="13063" width="13.125" style="496" customWidth="1"/>
    <col min="13064" max="13065" width="9.875" style="496" customWidth="1"/>
    <col min="13066" max="13068" width="9.625" style="496" customWidth="1"/>
    <col min="13069" max="13069" width="10.5" style="496" customWidth="1"/>
    <col min="13070" max="13082" width="0" style="496" hidden="1" customWidth="1"/>
    <col min="13083" max="13316" width="11.75" style="496"/>
    <col min="13317" max="13317" width="4.75" style="496" customWidth="1"/>
    <col min="13318" max="13319" width="13.125" style="496" customWidth="1"/>
    <col min="13320" max="13321" width="9.875" style="496" customWidth="1"/>
    <col min="13322" max="13324" width="9.625" style="496" customWidth="1"/>
    <col min="13325" max="13325" width="10.5" style="496" customWidth="1"/>
    <col min="13326" max="13338" width="0" style="496" hidden="1" customWidth="1"/>
    <col min="13339" max="13572" width="11.75" style="496"/>
    <col min="13573" max="13573" width="4.75" style="496" customWidth="1"/>
    <col min="13574" max="13575" width="13.125" style="496" customWidth="1"/>
    <col min="13576" max="13577" width="9.875" style="496" customWidth="1"/>
    <col min="13578" max="13580" width="9.625" style="496" customWidth="1"/>
    <col min="13581" max="13581" width="10.5" style="496" customWidth="1"/>
    <col min="13582" max="13594" width="0" style="496" hidden="1" customWidth="1"/>
    <col min="13595" max="13828" width="11.75" style="496"/>
    <col min="13829" max="13829" width="4.75" style="496" customWidth="1"/>
    <col min="13830" max="13831" width="13.125" style="496" customWidth="1"/>
    <col min="13832" max="13833" width="9.875" style="496" customWidth="1"/>
    <col min="13834" max="13836" width="9.625" style="496" customWidth="1"/>
    <col min="13837" max="13837" width="10.5" style="496" customWidth="1"/>
    <col min="13838" max="13850" width="0" style="496" hidden="1" customWidth="1"/>
    <col min="13851" max="14084" width="11.75" style="496"/>
    <col min="14085" max="14085" width="4.75" style="496" customWidth="1"/>
    <col min="14086" max="14087" width="13.125" style="496" customWidth="1"/>
    <col min="14088" max="14089" width="9.875" style="496" customWidth="1"/>
    <col min="14090" max="14092" width="9.625" style="496" customWidth="1"/>
    <col min="14093" max="14093" width="10.5" style="496" customWidth="1"/>
    <col min="14094" max="14106" width="0" style="496" hidden="1" customWidth="1"/>
    <col min="14107" max="14340" width="11.75" style="496"/>
    <col min="14341" max="14341" width="4.75" style="496" customWidth="1"/>
    <col min="14342" max="14343" width="13.125" style="496" customWidth="1"/>
    <col min="14344" max="14345" width="9.875" style="496" customWidth="1"/>
    <col min="14346" max="14348" width="9.625" style="496" customWidth="1"/>
    <col min="14349" max="14349" width="10.5" style="496" customWidth="1"/>
    <col min="14350" max="14362" width="0" style="496" hidden="1" customWidth="1"/>
    <col min="14363" max="14596" width="11.75" style="496"/>
    <col min="14597" max="14597" width="4.75" style="496" customWidth="1"/>
    <col min="14598" max="14599" width="13.125" style="496" customWidth="1"/>
    <col min="14600" max="14601" width="9.875" style="496" customWidth="1"/>
    <col min="14602" max="14604" width="9.625" style="496" customWidth="1"/>
    <col min="14605" max="14605" width="10.5" style="496" customWidth="1"/>
    <col min="14606" max="14618" width="0" style="496" hidden="1" customWidth="1"/>
    <col min="14619" max="14852" width="11.75" style="496"/>
    <col min="14853" max="14853" width="4.75" style="496" customWidth="1"/>
    <col min="14854" max="14855" width="13.125" style="496" customWidth="1"/>
    <col min="14856" max="14857" width="9.875" style="496" customWidth="1"/>
    <col min="14858" max="14860" width="9.625" style="496" customWidth="1"/>
    <col min="14861" max="14861" width="10.5" style="496" customWidth="1"/>
    <col min="14862" max="14874" width="0" style="496" hidden="1" customWidth="1"/>
    <col min="14875" max="15108" width="11.75" style="496"/>
    <col min="15109" max="15109" width="4.75" style="496" customWidth="1"/>
    <col min="15110" max="15111" width="13.125" style="496" customWidth="1"/>
    <col min="15112" max="15113" width="9.875" style="496" customWidth="1"/>
    <col min="15114" max="15116" width="9.625" style="496" customWidth="1"/>
    <col min="15117" max="15117" width="10.5" style="496" customWidth="1"/>
    <col min="15118" max="15130" width="0" style="496" hidden="1" customWidth="1"/>
    <col min="15131" max="15364" width="11.75" style="496"/>
    <col min="15365" max="15365" width="4.75" style="496" customWidth="1"/>
    <col min="15366" max="15367" width="13.125" style="496" customWidth="1"/>
    <col min="15368" max="15369" width="9.875" style="496" customWidth="1"/>
    <col min="15370" max="15372" width="9.625" style="496" customWidth="1"/>
    <col min="15373" max="15373" width="10.5" style="496" customWidth="1"/>
    <col min="15374" max="15386" width="0" style="496" hidden="1" customWidth="1"/>
    <col min="15387" max="15620" width="11.75" style="496"/>
    <col min="15621" max="15621" width="4.75" style="496" customWidth="1"/>
    <col min="15622" max="15623" width="13.125" style="496" customWidth="1"/>
    <col min="15624" max="15625" width="9.875" style="496" customWidth="1"/>
    <col min="15626" max="15628" width="9.625" style="496" customWidth="1"/>
    <col min="15629" max="15629" width="10.5" style="496" customWidth="1"/>
    <col min="15630" max="15642" width="0" style="496" hidden="1" customWidth="1"/>
    <col min="15643" max="15876" width="11.75" style="496"/>
    <col min="15877" max="15877" width="4.75" style="496" customWidth="1"/>
    <col min="15878" max="15879" width="13.125" style="496" customWidth="1"/>
    <col min="15880" max="15881" width="9.875" style="496" customWidth="1"/>
    <col min="15882" max="15884" width="9.625" style="496" customWidth="1"/>
    <col min="15885" max="15885" width="10.5" style="496" customWidth="1"/>
    <col min="15886" max="15898" width="0" style="496" hidden="1" customWidth="1"/>
    <col min="15899" max="16132" width="11.75" style="496"/>
    <col min="16133" max="16133" width="4.75" style="496" customWidth="1"/>
    <col min="16134" max="16135" width="13.125" style="496" customWidth="1"/>
    <col min="16136" max="16137" width="9.875" style="496" customWidth="1"/>
    <col min="16138" max="16140" width="9.625" style="496" customWidth="1"/>
    <col min="16141" max="16141" width="10.5" style="496" customWidth="1"/>
    <col min="16142" max="16154" width="0" style="496" hidden="1" customWidth="1"/>
    <col min="16155" max="16384" width="11.75" style="496"/>
  </cols>
  <sheetData>
    <row r="1" spans="1:9">
      <c r="A1" s="488"/>
      <c r="B1" s="489"/>
      <c r="C1" s="490" t="s">
        <v>535</v>
      </c>
      <c r="D1" s="491"/>
      <c r="E1" s="492"/>
      <c r="F1" s="493" t="s">
        <v>536</v>
      </c>
      <c r="G1" s="494"/>
      <c r="H1" s="494"/>
      <c r="I1" s="495"/>
    </row>
    <row r="2" spans="1:9">
      <c r="A2" s="497"/>
      <c r="B2" s="498"/>
      <c r="C2" s="499"/>
      <c r="D2" s="500"/>
      <c r="E2" s="501"/>
      <c r="F2" s="493" t="s">
        <v>537</v>
      </c>
      <c r="G2" s="494"/>
      <c r="H2" s="494"/>
      <c r="I2" s="495"/>
    </row>
    <row r="3" spans="1:9">
      <c r="A3" s="497"/>
      <c r="B3" s="498"/>
      <c r="C3" s="499"/>
      <c r="D3" s="500"/>
      <c r="E3" s="501"/>
      <c r="F3" s="493" t="s">
        <v>538</v>
      </c>
      <c r="G3" s="494"/>
      <c r="H3" s="494"/>
      <c r="I3" s="495"/>
    </row>
    <row r="4" spans="1:9">
      <c r="A4" s="502"/>
      <c r="B4" s="503"/>
      <c r="C4" s="504"/>
      <c r="D4" s="505"/>
      <c r="E4" s="506"/>
      <c r="F4" s="493" t="s">
        <v>539</v>
      </c>
      <c r="G4" s="494"/>
      <c r="H4" s="494"/>
      <c r="I4" s="495"/>
    </row>
    <row r="5" spans="1:9">
      <c r="A5" s="507" t="s">
        <v>540</v>
      </c>
      <c r="B5" s="507"/>
      <c r="C5" s="508" t="str">
        <f>'[6]Co cau to chuc BP'!I36</f>
        <v>TP</v>
      </c>
      <c r="D5" s="509"/>
      <c r="E5" s="510"/>
      <c r="F5" s="511" t="s">
        <v>541</v>
      </c>
      <c r="G5" s="512" t="str">
        <f>'[6]Co cau to chuc BP'!C4</f>
        <v>Depot</v>
      </c>
      <c r="H5" s="512"/>
      <c r="I5" s="512"/>
    </row>
    <row r="6" spans="1:9" ht="15.75" thickBot="1">
      <c r="B6" s="496"/>
      <c r="C6" s="496"/>
      <c r="D6" s="496"/>
      <c r="E6" s="496"/>
      <c r="F6" s="496"/>
      <c r="G6" s="496"/>
      <c r="H6" s="496"/>
      <c r="I6" s="514" t="s">
        <v>542</v>
      </c>
    </row>
    <row r="7" spans="1:9">
      <c r="A7" s="515" t="s">
        <v>543</v>
      </c>
      <c r="B7" s="516" t="s">
        <v>544</v>
      </c>
      <c r="C7" s="516"/>
      <c r="D7" s="516"/>
      <c r="E7" s="516"/>
      <c r="F7" s="516"/>
      <c r="G7" s="516"/>
      <c r="H7" s="516"/>
      <c r="I7" s="517"/>
    </row>
    <row r="8" spans="1:9" ht="15.75">
      <c r="A8" s="518" t="s">
        <v>545</v>
      </c>
      <c r="B8" s="519" t="s">
        <v>546</v>
      </c>
      <c r="C8" s="519"/>
      <c r="D8" s="519"/>
      <c r="E8" s="519"/>
      <c r="F8" s="519"/>
      <c r="G8" s="519"/>
      <c r="H8" s="519"/>
      <c r="I8" s="520"/>
    </row>
    <row r="9" spans="1:9" ht="15.75">
      <c r="A9" s="518" t="s">
        <v>547</v>
      </c>
      <c r="B9" s="521" t="s">
        <v>548</v>
      </c>
      <c r="C9" s="521"/>
      <c r="D9" s="522" t="s">
        <v>360</v>
      </c>
      <c r="E9" s="521"/>
      <c r="F9" s="521"/>
      <c r="G9" s="521"/>
      <c r="H9" s="521"/>
      <c r="I9" s="523"/>
    </row>
    <row r="10" spans="1:9" ht="15.75">
      <c r="A10" s="518" t="s">
        <v>549</v>
      </c>
      <c r="B10" s="521" t="s">
        <v>550</v>
      </c>
      <c r="C10" s="521"/>
      <c r="D10" s="522" t="s">
        <v>869</v>
      </c>
      <c r="E10" s="524"/>
      <c r="F10" s="524"/>
      <c r="G10" s="525"/>
      <c r="H10" s="524"/>
      <c r="I10" s="523"/>
    </row>
    <row r="11" spans="1:9" ht="15.75">
      <c r="A11" s="518" t="s">
        <v>551</v>
      </c>
      <c r="B11" s="526" t="s">
        <v>552</v>
      </c>
      <c r="C11" s="526"/>
      <c r="D11" s="526"/>
      <c r="E11" s="526"/>
      <c r="F11" s="526"/>
      <c r="G11" s="526"/>
      <c r="H11" s="526"/>
      <c r="I11" s="527"/>
    </row>
    <row r="12" spans="1:9">
      <c r="A12" s="528" t="s">
        <v>553</v>
      </c>
      <c r="B12" s="529" t="s">
        <v>554</v>
      </c>
      <c r="C12" s="530" t="s">
        <v>555</v>
      </c>
      <c r="D12" s="530"/>
      <c r="E12" s="529"/>
      <c r="F12" s="529"/>
      <c r="G12" s="529"/>
      <c r="H12" s="529"/>
      <c r="I12" s="531"/>
    </row>
    <row r="13" spans="1:9">
      <c r="A13" s="532" t="s">
        <v>556</v>
      </c>
      <c r="B13" s="521" t="s">
        <v>557</v>
      </c>
      <c r="C13" s="522" t="s">
        <v>558</v>
      </c>
      <c r="D13" s="522" t="s">
        <v>870</v>
      </c>
      <c r="E13" s="522"/>
      <c r="F13" s="522"/>
      <c r="G13" s="522" t="s">
        <v>871</v>
      </c>
      <c r="H13" s="522"/>
      <c r="I13" s="523"/>
    </row>
    <row r="14" spans="1:9">
      <c r="A14" s="515" t="s">
        <v>559</v>
      </c>
      <c r="B14" s="533" t="s">
        <v>560</v>
      </c>
      <c r="C14" s="533"/>
      <c r="D14" s="533"/>
      <c r="E14" s="533"/>
      <c r="F14" s="533"/>
      <c r="G14" s="533"/>
      <c r="H14" s="533"/>
      <c r="I14" s="534"/>
    </row>
    <row r="15" spans="1:9" ht="37.5" customHeight="1">
      <c r="A15" s="518"/>
      <c r="B15" s="535" t="str">
        <f>'[6]Co cau to chuc BP'!D9</f>
        <v>Đảm bảo quá trình kinh doanh, triển khai dịch vụ dành cho cont được liên tục xuyên suốt, mang doanh thu về cho công ty, khách hàng luôn hài lòng, chất lượng dịch vụ tốt</v>
      </c>
      <c r="C15" s="536"/>
      <c r="D15" s="536"/>
      <c r="E15" s="536"/>
      <c r="F15" s="536"/>
      <c r="G15" s="536"/>
      <c r="H15" s="536"/>
      <c r="I15" s="537"/>
    </row>
    <row r="16" spans="1:9" ht="15.75">
      <c r="A16" s="518"/>
      <c r="B16" s="538" t="s">
        <v>872</v>
      </c>
      <c r="C16" s="538"/>
      <c r="D16" s="538"/>
      <c r="E16" s="538"/>
      <c r="F16" s="538"/>
      <c r="G16" s="538"/>
      <c r="H16" s="538"/>
      <c r="I16" s="539"/>
    </row>
    <row r="17" spans="1:32">
      <c r="A17" s="515" t="s">
        <v>561</v>
      </c>
      <c r="B17" s="540" t="s">
        <v>562</v>
      </c>
      <c r="C17" s="540"/>
      <c r="D17" s="540"/>
      <c r="E17" s="540"/>
      <c r="F17" s="540"/>
      <c r="G17" s="541" t="s">
        <v>563</v>
      </c>
      <c r="H17" s="541"/>
      <c r="I17" s="541"/>
      <c r="J17" s="894" t="s">
        <v>873</v>
      </c>
      <c r="K17" s="894"/>
      <c r="L17" s="894"/>
      <c r="M17" s="894"/>
      <c r="N17" s="894"/>
      <c r="O17" s="894"/>
      <c r="P17" s="894"/>
      <c r="Q17" s="894"/>
      <c r="R17" s="894"/>
      <c r="S17" s="894"/>
      <c r="T17" s="894"/>
      <c r="U17" s="894"/>
      <c r="V17" s="895"/>
      <c r="W17" s="896"/>
      <c r="X17" s="896"/>
      <c r="Y17" s="896"/>
      <c r="Z17" s="896"/>
      <c r="AA17" s="896"/>
      <c r="AB17" s="896"/>
      <c r="AC17" s="896"/>
      <c r="AD17" s="896"/>
      <c r="AE17" s="896"/>
      <c r="AF17" s="896"/>
    </row>
    <row r="18" spans="1:32">
      <c r="A18" s="515" t="s">
        <v>139</v>
      </c>
      <c r="B18" s="542" t="s">
        <v>564</v>
      </c>
      <c r="C18" s="543"/>
      <c r="D18" s="543"/>
      <c r="E18" s="543"/>
      <c r="F18" s="543"/>
      <c r="G18" s="543"/>
      <c r="H18" s="543"/>
      <c r="I18" s="544"/>
      <c r="J18" s="897" t="s">
        <v>642</v>
      </c>
      <c r="K18" s="897"/>
      <c r="L18" s="897"/>
      <c r="M18" s="898" t="s">
        <v>643</v>
      </c>
      <c r="N18" s="898"/>
      <c r="O18" s="898"/>
      <c r="P18" s="898"/>
      <c r="Q18" s="898"/>
      <c r="R18" s="897" t="s">
        <v>874</v>
      </c>
      <c r="S18" s="897"/>
      <c r="T18" s="897"/>
      <c r="U18" s="897"/>
      <c r="V18" s="899"/>
      <c r="W18" s="900"/>
      <c r="X18" s="900"/>
      <c r="Y18" s="900"/>
      <c r="Z18" s="900"/>
      <c r="AA18" s="900"/>
      <c r="AB18" s="900"/>
      <c r="AC18" s="900"/>
      <c r="AD18" s="900"/>
      <c r="AE18" s="900"/>
      <c r="AF18" s="900"/>
    </row>
    <row r="19" spans="1:32" s="548" customFormat="1" ht="15.75">
      <c r="A19" s="545" t="s">
        <v>545</v>
      </c>
      <c r="B19" s="546" t="s">
        <v>565</v>
      </c>
      <c r="C19" s="546"/>
      <c r="D19" s="546"/>
      <c r="E19" s="546"/>
      <c r="F19" s="546"/>
      <c r="G19" s="547" t="s">
        <v>875</v>
      </c>
      <c r="H19" s="547"/>
      <c r="I19" s="547"/>
      <c r="J19" s="901"/>
      <c r="K19" s="901"/>
      <c r="L19" s="901"/>
      <c r="M19" s="902" t="s">
        <v>669</v>
      </c>
      <c r="N19" s="902"/>
      <c r="O19" s="902"/>
      <c r="P19" s="902"/>
      <c r="Q19" s="902"/>
      <c r="R19" s="901"/>
      <c r="S19" s="901"/>
      <c r="T19" s="901"/>
      <c r="U19" s="901"/>
      <c r="V19" s="903"/>
      <c r="W19" s="559"/>
      <c r="X19" s="559"/>
      <c r="Y19" s="559"/>
      <c r="Z19" s="559"/>
      <c r="AA19" s="559"/>
      <c r="AB19" s="559"/>
      <c r="AC19" s="559"/>
      <c r="AD19" s="559"/>
      <c r="AE19" s="559"/>
      <c r="AF19" s="559"/>
    </row>
    <row r="20" spans="1:32" s="548" customFormat="1" ht="15.75">
      <c r="A20" s="545">
        <v>2</v>
      </c>
      <c r="B20" s="546" t="s">
        <v>876</v>
      </c>
      <c r="C20" s="546"/>
      <c r="D20" s="546"/>
      <c r="E20" s="546"/>
      <c r="F20" s="546"/>
      <c r="G20" s="547"/>
      <c r="H20" s="547"/>
      <c r="I20" s="547"/>
      <c r="J20" s="904"/>
      <c r="K20" s="904"/>
      <c r="L20" s="904" t="s">
        <v>849</v>
      </c>
      <c r="M20" s="902"/>
      <c r="N20" s="902"/>
      <c r="O20" s="902"/>
      <c r="P20" s="902"/>
      <c r="Q20" s="902"/>
      <c r="R20" s="901"/>
      <c r="S20" s="901"/>
      <c r="T20" s="901"/>
      <c r="U20" s="901"/>
      <c r="V20" s="903"/>
      <c r="W20" s="905"/>
      <c r="X20" s="905"/>
      <c r="Y20" s="905"/>
      <c r="Z20" s="905"/>
      <c r="AA20" s="905"/>
      <c r="AB20" s="905"/>
      <c r="AC20" s="905"/>
      <c r="AD20" s="559"/>
      <c r="AE20" s="559"/>
      <c r="AF20" s="559"/>
    </row>
    <row r="21" spans="1:32" s="550" customFormat="1" ht="14.25">
      <c r="A21" s="549" t="s">
        <v>566</v>
      </c>
      <c r="B21" s="542" t="s">
        <v>567</v>
      </c>
      <c r="C21" s="543"/>
      <c r="D21" s="543"/>
      <c r="E21" s="543"/>
      <c r="F21" s="543"/>
      <c r="G21" s="543"/>
      <c r="H21" s="543"/>
      <c r="I21" s="544"/>
      <c r="J21" s="906"/>
      <c r="K21" s="906"/>
      <c r="L21" s="906"/>
      <c r="M21" s="907"/>
      <c r="N21" s="907"/>
      <c r="O21" s="907"/>
      <c r="P21" s="907"/>
      <c r="Q21" s="907"/>
      <c r="R21" s="906"/>
      <c r="S21" s="906"/>
      <c r="T21" s="906"/>
      <c r="U21" s="906"/>
      <c r="V21" s="908"/>
      <c r="W21" s="555"/>
      <c r="X21" s="555"/>
      <c r="Y21" s="555"/>
      <c r="Z21" s="555"/>
      <c r="AA21" s="555"/>
      <c r="AB21" s="555"/>
      <c r="AC21" s="555"/>
      <c r="AD21" s="555"/>
      <c r="AE21" s="555"/>
      <c r="AF21" s="555"/>
    </row>
    <row r="22" spans="1:32" s="555" customFormat="1" ht="33.75" customHeight="1">
      <c r="A22" s="551">
        <v>1</v>
      </c>
      <c r="B22" s="535" t="str">
        <f>'[6]Co cau to chuc BP'!C72</f>
        <v>Tham gia các hoạt động marketing, liên hệ với các công ty trong khu CN phục vụ cho các hoạt động Depot</v>
      </c>
      <c r="C22" s="536"/>
      <c r="D22" s="536"/>
      <c r="E22" s="536"/>
      <c r="F22" s="537"/>
      <c r="G22" s="552" t="s">
        <v>568</v>
      </c>
      <c r="H22" s="553"/>
      <c r="I22" s="554"/>
      <c r="J22" s="901" t="s">
        <v>713</v>
      </c>
      <c r="K22" s="901" t="s">
        <v>715</v>
      </c>
      <c r="L22" s="909" t="s">
        <v>716</v>
      </c>
      <c r="M22" s="910" t="s">
        <v>877</v>
      </c>
      <c r="N22" s="910" t="s">
        <v>717</v>
      </c>
      <c r="O22" s="910" t="s">
        <v>415</v>
      </c>
      <c r="P22" s="910" t="s">
        <v>651</v>
      </c>
      <c r="Q22" s="910" t="s">
        <v>718</v>
      </c>
      <c r="R22" s="909" t="s">
        <v>878</v>
      </c>
      <c r="S22" s="909" t="s">
        <v>879</v>
      </c>
      <c r="T22" s="909" t="s">
        <v>861</v>
      </c>
      <c r="U22" s="909" t="s">
        <v>880</v>
      </c>
      <c r="V22" s="911" t="s">
        <v>881</v>
      </c>
      <c r="W22" s="912"/>
      <c r="AA22" s="912"/>
      <c r="AB22" s="912"/>
      <c r="AD22" s="912"/>
      <c r="AE22" s="912"/>
    </row>
    <row r="23" spans="1:32" s="555" customFormat="1" ht="30.75" customHeight="1">
      <c r="A23" s="551">
        <v>2</v>
      </c>
      <c r="B23" s="535" t="str">
        <f>'[6]Co cau to chuc BP'!C73</f>
        <v>Triển khai các hoạt động bán hàng như báo giá, đàm phán, soạn thảo và ký hợp đồng)</v>
      </c>
      <c r="C23" s="536"/>
      <c r="D23" s="536"/>
      <c r="E23" s="536"/>
      <c r="F23" s="537"/>
      <c r="G23" s="556"/>
      <c r="H23" s="557"/>
      <c r="I23" s="558"/>
      <c r="J23" s="909" t="s">
        <v>713</v>
      </c>
      <c r="K23" s="909" t="s">
        <v>882</v>
      </c>
      <c r="L23" s="909" t="s">
        <v>883</v>
      </c>
      <c r="M23" s="910" t="s">
        <v>884</v>
      </c>
      <c r="N23" s="910" t="s">
        <v>885</v>
      </c>
      <c r="O23" s="910" t="s">
        <v>886</v>
      </c>
      <c r="P23" s="910" t="s">
        <v>887</v>
      </c>
      <c r="Q23" s="913"/>
      <c r="R23" s="909" t="s">
        <v>861</v>
      </c>
      <c r="S23" s="909" t="s">
        <v>888</v>
      </c>
      <c r="T23" s="909" t="s">
        <v>889</v>
      </c>
      <c r="U23" s="909" t="s">
        <v>890</v>
      </c>
      <c r="V23" s="914"/>
      <c r="W23" s="912"/>
      <c r="X23" s="912"/>
      <c r="AA23" s="905"/>
      <c r="AB23" s="912"/>
      <c r="AD23" s="912"/>
      <c r="AE23" s="912"/>
      <c r="AF23" s="912"/>
    </row>
    <row r="24" spans="1:32" s="555" customFormat="1">
      <c r="A24" s="551">
        <v>3</v>
      </c>
      <c r="B24" s="546" t="str">
        <f>'[6]Co cau to chuc BP'!C78</f>
        <v>Thực hiện triển khai các dịch vụ depot</v>
      </c>
      <c r="C24" s="546"/>
      <c r="D24" s="546"/>
      <c r="E24" s="546"/>
      <c r="F24" s="546"/>
      <c r="G24" s="556"/>
      <c r="H24" s="557"/>
      <c r="I24" s="558"/>
      <c r="J24" s="901" t="s">
        <v>713</v>
      </c>
      <c r="K24" s="901" t="s">
        <v>715</v>
      </c>
      <c r="L24" s="909" t="s">
        <v>716</v>
      </c>
      <c r="M24" s="910" t="s">
        <v>657</v>
      </c>
      <c r="N24" s="910" t="s">
        <v>471</v>
      </c>
      <c r="O24" s="910" t="s">
        <v>891</v>
      </c>
      <c r="P24" s="910" t="s">
        <v>717</v>
      </c>
      <c r="Q24" s="910" t="s">
        <v>718</v>
      </c>
      <c r="R24" s="909" t="s">
        <v>878</v>
      </c>
      <c r="S24" s="909" t="s">
        <v>879</v>
      </c>
      <c r="T24" s="909" t="s">
        <v>861</v>
      </c>
      <c r="U24" s="909" t="s">
        <v>880</v>
      </c>
      <c r="V24" s="911" t="s">
        <v>881</v>
      </c>
      <c r="AA24" s="912"/>
      <c r="AB24" s="915"/>
      <c r="AC24" s="912"/>
      <c r="AD24" s="912"/>
      <c r="AE24" s="912"/>
    </row>
    <row r="25" spans="1:32" s="555" customFormat="1">
      <c r="A25" s="551">
        <v>4</v>
      </c>
      <c r="B25" s="546" t="str">
        <f>'[6]Co cau to chuc BP'!C87</f>
        <v>Phối hợp tạm ứng, thu hồi, theo dõi công nợ khách hàng với kế toán</v>
      </c>
      <c r="C25" s="546"/>
      <c r="D25" s="546"/>
      <c r="E25" s="546"/>
      <c r="F25" s="546"/>
      <c r="G25" s="556"/>
      <c r="H25" s="557"/>
      <c r="I25" s="558"/>
      <c r="J25" s="901" t="s">
        <v>713</v>
      </c>
      <c r="K25" s="909"/>
      <c r="L25" s="916"/>
      <c r="M25" s="910" t="s">
        <v>892</v>
      </c>
      <c r="N25" s="910" t="s">
        <v>437</v>
      </c>
      <c r="O25" s="913"/>
      <c r="P25" s="913"/>
      <c r="Q25" s="913"/>
      <c r="R25" s="909" t="s">
        <v>893</v>
      </c>
      <c r="S25" s="909" t="s">
        <v>856</v>
      </c>
      <c r="T25" s="916"/>
      <c r="U25" s="916"/>
      <c r="V25" s="914"/>
      <c r="AA25" s="915"/>
      <c r="AD25" s="912"/>
    </row>
    <row r="26" spans="1:32" s="559" customFormat="1">
      <c r="A26" s="551">
        <v>5</v>
      </c>
      <c r="B26" s="546" t="str">
        <f>'[6]Co cau to chuc BP'!C88</f>
        <v>Chăm sóc, giải đáp thắc mắc phản hồi của khách hàng</v>
      </c>
      <c r="C26" s="546"/>
      <c r="D26" s="546"/>
      <c r="E26" s="546"/>
      <c r="F26" s="546"/>
      <c r="G26" s="556"/>
      <c r="H26" s="557"/>
      <c r="I26" s="558"/>
      <c r="J26" s="901" t="s">
        <v>713</v>
      </c>
      <c r="K26" s="713" t="s">
        <v>719</v>
      </c>
      <c r="L26" s="713"/>
      <c r="M26" s="917"/>
      <c r="N26" s="917"/>
      <c r="O26" s="917"/>
      <c r="P26" s="917"/>
      <c r="Q26" s="917"/>
      <c r="R26" s="713"/>
      <c r="S26" s="713"/>
      <c r="T26" s="713"/>
      <c r="U26" s="713"/>
      <c r="V26" s="918"/>
    </row>
    <row r="27" spans="1:32" s="550" customFormat="1">
      <c r="A27" s="549" t="s">
        <v>569</v>
      </c>
      <c r="B27" s="919" t="s">
        <v>570</v>
      </c>
      <c r="C27" s="920"/>
      <c r="D27" s="920"/>
      <c r="E27" s="920"/>
      <c r="F27" s="920"/>
      <c r="G27" s="920"/>
      <c r="H27" s="920"/>
      <c r="I27" s="921"/>
      <c r="J27" s="922"/>
      <c r="K27" s="922"/>
      <c r="L27" s="906"/>
      <c r="M27" s="917"/>
      <c r="N27" s="917"/>
      <c r="O27" s="917"/>
      <c r="P27" s="917"/>
      <c r="Q27" s="917"/>
      <c r="R27" s="906"/>
      <c r="S27" s="906"/>
      <c r="T27" s="906"/>
      <c r="U27" s="906"/>
      <c r="V27" s="906"/>
    </row>
    <row r="28" spans="1:32" s="548" customFormat="1" ht="30.75" customHeight="1">
      <c r="A28" s="545">
        <v>1</v>
      </c>
      <c r="B28" s="560" t="s">
        <v>571</v>
      </c>
      <c r="C28" s="560"/>
      <c r="D28" s="560"/>
      <c r="E28" s="560"/>
      <c r="F28" s="560"/>
      <c r="G28" s="561"/>
      <c r="H28" s="561"/>
      <c r="I28" s="561"/>
      <c r="J28" s="901"/>
      <c r="K28" s="901"/>
      <c r="L28" s="901"/>
      <c r="M28" s="917"/>
      <c r="N28" s="917"/>
      <c r="O28" s="917"/>
      <c r="P28" s="917"/>
      <c r="Q28" s="917"/>
      <c r="R28" s="901"/>
      <c r="S28" s="901"/>
      <c r="T28" s="901"/>
      <c r="U28" s="901"/>
      <c r="V28" s="901"/>
    </row>
    <row r="29" spans="1:32" s="548" customFormat="1" ht="15.75">
      <c r="A29" s="545">
        <v>2</v>
      </c>
      <c r="B29" s="560" t="s">
        <v>572</v>
      </c>
      <c r="C29" s="560"/>
      <c r="D29" s="560"/>
      <c r="E29" s="560"/>
      <c r="F29" s="560"/>
      <c r="G29" s="561"/>
      <c r="H29" s="561"/>
      <c r="I29" s="561"/>
      <c r="J29" s="901"/>
      <c r="K29" s="901"/>
      <c r="L29" s="901"/>
      <c r="M29" s="917"/>
      <c r="N29" s="917"/>
      <c r="O29" s="917"/>
      <c r="P29" s="917"/>
      <c r="Q29" s="917"/>
      <c r="R29" s="901"/>
      <c r="S29" s="901"/>
      <c r="T29" s="901"/>
      <c r="U29" s="901"/>
      <c r="V29" s="901"/>
    </row>
    <row r="30" spans="1:32" s="550" customFormat="1" ht="15.75" customHeight="1">
      <c r="A30" s="549" t="s">
        <v>573</v>
      </c>
      <c r="B30" s="919" t="s">
        <v>574</v>
      </c>
      <c r="C30" s="923"/>
      <c r="D30" s="923"/>
      <c r="E30" s="923"/>
      <c r="F30" s="923"/>
      <c r="G30" s="923"/>
      <c r="H30" s="923"/>
      <c r="I30" s="924"/>
      <c r="J30" s="922"/>
      <c r="K30" s="922"/>
      <c r="L30" s="906"/>
      <c r="M30" s="917"/>
      <c r="N30" s="917"/>
      <c r="O30" s="917"/>
      <c r="P30" s="917"/>
      <c r="Q30" s="917"/>
      <c r="R30" s="906"/>
      <c r="S30" s="906"/>
      <c r="T30" s="906"/>
      <c r="U30" s="906"/>
      <c r="V30" s="906"/>
    </row>
    <row r="31" spans="1:32" s="548" customFormat="1" ht="30.75" customHeight="1">
      <c r="A31" s="545" t="s">
        <v>545</v>
      </c>
      <c r="B31" s="562" t="s">
        <v>575</v>
      </c>
      <c r="C31" s="562"/>
      <c r="D31" s="562"/>
      <c r="E31" s="562"/>
      <c r="F31" s="562"/>
      <c r="G31" s="925" t="s">
        <v>894</v>
      </c>
      <c r="H31" s="926"/>
      <c r="I31" s="927"/>
      <c r="J31" s="901"/>
      <c r="K31" s="901"/>
      <c r="L31" s="901"/>
      <c r="M31" s="928"/>
      <c r="N31" s="928"/>
      <c r="O31" s="928"/>
      <c r="P31" s="928"/>
      <c r="Q31" s="928"/>
      <c r="R31" s="901"/>
      <c r="S31" s="901"/>
      <c r="T31" s="901"/>
      <c r="U31" s="901"/>
      <c r="V31" s="901"/>
    </row>
    <row r="32" spans="1:32" s="548" customFormat="1" ht="30.75" customHeight="1">
      <c r="A32" s="545" t="s">
        <v>551</v>
      </c>
      <c r="B32" s="929" t="s">
        <v>576</v>
      </c>
      <c r="C32" s="929"/>
      <c r="D32" s="929"/>
      <c r="E32" s="929"/>
      <c r="F32" s="929"/>
      <c r="G32" s="930"/>
      <c r="H32" s="931"/>
      <c r="I32" s="932"/>
      <c r="J32" s="901"/>
      <c r="K32" s="901"/>
      <c r="L32" s="901"/>
      <c r="M32" s="928"/>
      <c r="N32" s="928"/>
      <c r="O32" s="928"/>
      <c r="P32" s="928"/>
      <c r="Q32" s="928"/>
      <c r="R32" s="901"/>
      <c r="S32" s="901"/>
      <c r="T32" s="901"/>
      <c r="U32" s="901"/>
      <c r="V32" s="901"/>
    </row>
    <row r="33" spans="1:22" s="548" customFormat="1" ht="30.75" customHeight="1">
      <c r="A33" s="545" t="s">
        <v>577</v>
      </c>
      <c r="B33" s="929" t="s">
        <v>578</v>
      </c>
      <c r="C33" s="929"/>
      <c r="D33" s="929"/>
      <c r="E33" s="929"/>
      <c r="F33" s="929"/>
      <c r="G33" s="930"/>
      <c r="H33" s="931"/>
      <c r="I33" s="932"/>
      <c r="J33" s="901"/>
      <c r="K33" s="901"/>
      <c r="L33" s="901"/>
      <c r="M33" s="928"/>
      <c r="N33" s="928"/>
      <c r="O33" s="928"/>
      <c r="P33" s="928"/>
      <c r="Q33" s="928"/>
      <c r="R33" s="901"/>
      <c r="S33" s="901"/>
      <c r="T33" s="901"/>
      <c r="U33" s="901"/>
      <c r="V33" s="901"/>
    </row>
    <row r="34" spans="1:22" s="548" customFormat="1" ht="30.75" customHeight="1">
      <c r="A34" s="545" t="s">
        <v>579</v>
      </c>
      <c r="B34" s="933" t="s">
        <v>580</v>
      </c>
      <c r="C34" s="933"/>
      <c r="D34" s="933"/>
      <c r="E34" s="933"/>
      <c r="F34" s="933"/>
      <c r="G34" s="930"/>
      <c r="H34" s="931"/>
      <c r="I34" s="932"/>
      <c r="J34" s="901"/>
      <c r="K34" s="901"/>
      <c r="L34" s="901"/>
      <c r="M34" s="928"/>
      <c r="N34" s="928"/>
      <c r="O34" s="928"/>
      <c r="P34" s="928"/>
      <c r="Q34" s="928"/>
      <c r="R34" s="901"/>
      <c r="S34" s="901"/>
      <c r="T34" s="901"/>
      <c r="U34" s="901"/>
      <c r="V34" s="901"/>
    </row>
    <row r="35" spans="1:22" s="548" customFormat="1" ht="30.75" customHeight="1">
      <c r="A35" s="545" t="s">
        <v>581</v>
      </c>
      <c r="B35" s="933" t="s">
        <v>582</v>
      </c>
      <c r="C35" s="933"/>
      <c r="D35" s="933"/>
      <c r="E35" s="933"/>
      <c r="F35" s="933"/>
      <c r="G35" s="930"/>
      <c r="H35" s="931"/>
      <c r="I35" s="932"/>
      <c r="J35" s="901"/>
      <c r="K35" s="901"/>
      <c r="L35" s="901"/>
      <c r="M35" s="928"/>
      <c r="N35" s="928"/>
      <c r="O35" s="928"/>
      <c r="P35" s="928"/>
      <c r="Q35" s="928"/>
      <c r="R35" s="901"/>
      <c r="S35" s="901"/>
      <c r="T35" s="901"/>
      <c r="U35" s="901"/>
      <c r="V35" s="901"/>
    </row>
    <row r="36" spans="1:22" s="548" customFormat="1" ht="30.75" customHeight="1">
      <c r="A36" s="545" t="s">
        <v>583</v>
      </c>
      <c r="B36" s="934" t="s">
        <v>584</v>
      </c>
      <c r="C36" s="934"/>
      <c r="D36" s="934"/>
      <c r="E36" s="934"/>
      <c r="F36" s="934"/>
      <c r="G36" s="930"/>
      <c r="H36" s="931"/>
      <c r="I36" s="932"/>
      <c r="J36" s="901"/>
      <c r="K36" s="901"/>
      <c r="L36" s="901"/>
      <c r="M36" s="928"/>
      <c r="N36" s="928"/>
      <c r="O36" s="928"/>
      <c r="P36" s="928"/>
      <c r="Q36" s="928"/>
      <c r="R36" s="901"/>
      <c r="S36" s="901"/>
      <c r="T36" s="901"/>
      <c r="U36" s="901"/>
      <c r="V36" s="901"/>
    </row>
    <row r="37" spans="1:22" s="548" customFormat="1" ht="15.75">
      <c r="A37" s="545" t="s">
        <v>585</v>
      </c>
      <c r="B37" s="934" t="s">
        <v>586</v>
      </c>
      <c r="C37" s="934"/>
      <c r="D37" s="934"/>
      <c r="E37" s="934"/>
      <c r="F37" s="934"/>
      <c r="G37" s="935"/>
      <c r="H37" s="936"/>
      <c r="I37" s="937"/>
      <c r="J37" s="901"/>
      <c r="K37" s="901"/>
      <c r="L37" s="901"/>
      <c r="M37" s="928"/>
      <c r="N37" s="928"/>
      <c r="O37" s="928"/>
      <c r="P37" s="928"/>
      <c r="Q37" s="928"/>
      <c r="R37" s="901"/>
      <c r="S37" s="901"/>
      <c r="T37" s="901"/>
      <c r="U37" s="901"/>
      <c r="V37" s="901"/>
    </row>
    <row r="38" spans="1:22" s="548" customFormat="1">
      <c r="A38" s="549" t="s">
        <v>587</v>
      </c>
      <c r="B38" s="938" t="s">
        <v>895</v>
      </c>
      <c r="C38" s="938"/>
      <c r="D38" s="938"/>
      <c r="E38" s="938"/>
      <c r="F38" s="938"/>
      <c r="G38" s="938"/>
      <c r="H38" s="938"/>
      <c r="I38" s="938"/>
      <c r="J38" s="901"/>
      <c r="K38" s="901"/>
      <c r="L38" s="901"/>
      <c r="M38" s="917"/>
      <c r="N38" s="917"/>
      <c r="O38" s="917"/>
      <c r="P38" s="917"/>
      <c r="Q38" s="917"/>
      <c r="R38" s="901"/>
      <c r="S38" s="901"/>
      <c r="T38" s="901"/>
      <c r="U38" s="901"/>
      <c r="V38" s="901"/>
    </row>
    <row r="39" spans="1:22" s="548" customFormat="1">
      <c r="A39" s="549" t="s">
        <v>588</v>
      </c>
      <c r="B39" s="938" t="s">
        <v>589</v>
      </c>
      <c r="C39" s="938"/>
      <c r="D39" s="938"/>
      <c r="E39" s="938"/>
      <c r="F39" s="938"/>
      <c r="G39" s="938"/>
      <c r="H39" s="938"/>
      <c r="I39" s="938"/>
      <c r="J39" s="901"/>
      <c r="K39" s="901"/>
      <c r="L39" s="901"/>
      <c r="M39" s="917"/>
      <c r="N39" s="917"/>
      <c r="O39" s="917"/>
      <c r="P39" s="917"/>
      <c r="Q39" s="917"/>
      <c r="R39" s="939"/>
      <c r="S39" s="939"/>
    </row>
    <row r="40" spans="1:22" s="548" customFormat="1" ht="15.75">
      <c r="A40" s="545" t="s">
        <v>545</v>
      </c>
      <c r="B40" s="546" t="str">
        <f>'[6]Co cau to chuc BP'!C89</f>
        <v>Cung cấp, hỗ trợ phòng kế toán xuất hóa đơn</v>
      </c>
      <c r="C40" s="546"/>
      <c r="D40" s="546"/>
      <c r="E40" s="546"/>
      <c r="F40" s="546"/>
      <c r="G40" s="563" t="s">
        <v>590</v>
      </c>
      <c r="H40" s="564"/>
      <c r="I40" s="565"/>
      <c r="J40" s="901"/>
      <c r="K40" s="901"/>
      <c r="L40" s="901"/>
      <c r="M40" s="917"/>
      <c r="N40" s="917"/>
      <c r="O40" s="917"/>
      <c r="P40" s="917"/>
      <c r="Q40" s="917"/>
      <c r="R40" s="901"/>
      <c r="S40" s="901"/>
    </row>
    <row r="41" spans="1:22" s="548" customFormat="1" ht="15.75">
      <c r="A41" s="545" t="s">
        <v>551</v>
      </c>
      <c r="B41" s="546" t="str">
        <f>'[6]Co cau to chuc BP'!C91</f>
        <v>Tham gia các dự án nâng cấp cơ sở hạ tầng, kho bãi của Depot</v>
      </c>
      <c r="C41" s="546"/>
      <c r="D41" s="546"/>
      <c r="E41" s="546"/>
      <c r="F41" s="546"/>
      <c r="G41" s="566"/>
      <c r="H41" s="567"/>
      <c r="I41" s="568"/>
      <c r="M41" s="940"/>
      <c r="N41" s="940"/>
      <c r="O41" s="940"/>
      <c r="P41" s="940"/>
      <c r="Q41" s="940"/>
    </row>
    <row r="42" spans="1:22" s="548" customFormat="1" ht="15.75">
      <c r="A42" s="545" t="s">
        <v>577</v>
      </c>
      <c r="B42" s="546" t="str">
        <f>'[6]Co cau to chuc BP'!C92</f>
        <v>Quản lý, bảo dưỡng, bảo trì máy móc thiết bị</v>
      </c>
      <c r="C42" s="546"/>
      <c r="D42" s="546"/>
      <c r="E42" s="546"/>
      <c r="F42" s="546"/>
      <c r="G42" s="566"/>
      <c r="H42" s="567"/>
      <c r="I42" s="568"/>
      <c r="M42" s="940"/>
      <c r="N42" s="940"/>
      <c r="O42" s="940"/>
      <c r="P42" s="940"/>
      <c r="Q42" s="940"/>
    </row>
    <row r="43" spans="1:22" s="548" customFormat="1" ht="15.75">
      <c r="A43" s="545" t="s">
        <v>579</v>
      </c>
      <c r="B43" s="546" t="str">
        <f>'[6]Co cau to chuc BP'!C93</f>
        <v>Duy trì an toàn PCCC, vệ sinh môi trường, an toàn lao động</v>
      </c>
      <c r="C43" s="546"/>
      <c r="D43" s="546"/>
      <c r="E43" s="546"/>
      <c r="F43" s="546"/>
      <c r="G43" s="566"/>
      <c r="H43" s="567"/>
      <c r="I43" s="568"/>
      <c r="M43" s="940"/>
      <c r="N43" s="940"/>
      <c r="O43" s="940"/>
      <c r="P43" s="940"/>
      <c r="Q43" s="940"/>
    </row>
    <row r="44" spans="1:22" s="548" customFormat="1">
      <c r="A44" s="549" t="s">
        <v>591</v>
      </c>
      <c r="B44" s="938" t="str">
        <f>'[6]Co cau to chuc BP'!C95</f>
        <v>Xây dựng hệ thống QT kinh doanh, dịch vụ Depot</v>
      </c>
      <c r="C44" s="938"/>
      <c r="D44" s="938"/>
      <c r="E44" s="938"/>
      <c r="F44" s="938"/>
      <c r="G44" s="938"/>
      <c r="H44" s="938"/>
      <c r="I44" s="938"/>
    </row>
    <row r="45" spans="1:22" s="548" customFormat="1">
      <c r="A45" s="549" t="s">
        <v>896</v>
      </c>
      <c r="B45" s="938" t="s">
        <v>592</v>
      </c>
      <c r="C45" s="938"/>
      <c r="D45" s="938"/>
      <c r="E45" s="938"/>
      <c r="F45" s="938"/>
      <c r="G45" s="938"/>
      <c r="H45" s="938"/>
      <c r="I45" s="938"/>
    </row>
    <row r="46" spans="1:22" s="548" customFormat="1" ht="15.75">
      <c r="A46" s="545" t="s">
        <v>545</v>
      </c>
      <c r="B46" s="546" t="s">
        <v>593</v>
      </c>
      <c r="C46" s="546"/>
      <c r="D46" s="546"/>
      <c r="E46" s="546"/>
      <c r="F46" s="546"/>
      <c r="G46" s="561" t="s">
        <v>594</v>
      </c>
      <c r="H46" s="561"/>
      <c r="I46" s="561"/>
    </row>
    <row r="47" spans="1:22" s="548" customFormat="1" ht="15.75">
      <c r="A47" s="545">
        <v>2</v>
      </c>
      <c r="B47" s="546" t="s">
        <v>897</v>
      </c>
      <c r="C47" s="546"/>
      <c r="D47" s="546"/>
      <c r="E47" s="546"/>
      <c r="F47" s="546"/>
      <c r="G47" s="561"/>
      <c r="H47" s="561"/>
      <c r="I47" s="561"/>
    </row>
    <row r="48" spans="1:22">
      <c r="A48" s="515" t="s">
        <v>595</v>
      </c>
      <c r="B48" s="569" t="s">
        <v>596</v>
      </c>
      <c r="C48" s="569"/>
      <c r="D48" s="569"/>
      <c r="E48" s="569"/>
      <c r="F48" s="569"/>
      <c r="G48" s="569"/>
      <c r="H48" s="569"/>
      <c r="I48" s="570"/>
    </row>
    <row r="49" spans="1:204" s="575" customFormat="1" ht="15.75" customHeight="1">
      <c r="A49" s="549">
        <v>1</v>
      </c>
      <c r="B49" s="571" t="s">
        <v>597</v>
      </c>
      <c r="C49" s="572"/>
      <c r="D49" s="572"/>
      <c r="E49" s="572"/>
      <c r="F49" s="572"/>
      <c r="G49" s="572"/>
      <c r="H49" s="572"/>
      <c r="I49" s="573"/>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4"/>
      <c r="AK49" s="574"/>
      <c r="AL49" s="574"/>
      <c r="AM49" s="574"/>
      <c r="AN49" s="574"/>
      <c r="AO49" s="574"/>
      <c r="AP49" s="574"/>
      <c r="AQ49" s="574"/>
      <c r="AR49" s="574"/>
      <c r="AS49" s="574"/>
      <c r="AT49" s="574"/>
      <c r="AU49" s="574"/>
      <c r="AV49" s="574"/>
      <c r="AW49" s="574"/>
      <c r="AX49" s="574"/>
      <c r="AY49" s="574"/>
      <c r="AZ49" s="574"/>
      <c r="BA49" s="574"/>
      <c r="BB49" s="574"/>
      <c r="BC49" s="574"/>
      <c r="BD49" s="574"/>
      <c r="BE49" s="574"/>
      <c r="BF49" s="574"/>
      <c r="BG49" s="574"/>
      <c r="BH49" s="574"/>
      <c r="BI49" s="574"/>
      <c r="BJ49" s="574"/>
      <c r="BK49" s="574"/>
      <c r="BL49" s="574"/>
      <c r="BM49" s="574"/>
      <c r="BN49" s="574"/>
      <c r="BO49" s="574"/>
      <c r="BP49" s="574"/>
      <c r="BQ49" s="574"/>
      <c r="BR49" s="574"/>
      <c r="BS49" s="574"/>
      <c r="BT49" s="574"/>
      <c r="BU49" s="574"/>
      <c r="BV49" s="574"/>
      <c r="BW49" s="574"/>
      <c r="BX49" s="574"/>
      <c r="BY49" s="574"/>
      <c r="BZ49" s="574"/>
      <c r="CA49" s="574"/>
      <c r="CB49" s="574"/>
      <c r="CC49" s="574"/>
      <c r="CD49" s="574"/>
      <c r="CE49" s="574"/>
      <c r="CF49" s="574"/>
      <c r="CG49" s="574"/>
      <c r="CH49" s="574"/>
      <c r="CI49" s="574"/>
      <c r="CJ49" s="574"/>
      <c r="CK49" s="574"/>
      <c r="CL49" s="574"/>
      <c r="CM49" s="574"/>
      <c r="CN49" s="574"/>
      <c r="CO49" s="574"/>
      <c r="CP49" s="574"/>
      <c r="CQ49" s="574"/>
      <c r="CR49" s="574"/>
      <c r="CS49" s="574"/>
      <c r="CT49" s="574"/>
      <c r="CU49" s="574"/>
      <c r="CV49" s="574"/>
      <c r="CW49" s="574"/>
      <c r="CX49" s="574"/>
      <c r="CY49" s="574"/>
      <c r="CZ49" s="574"/>
      <c r="DA49" s="574"/>
      <c r="DB49" s="574"/>
      <c r="DC49" s="574"/>
      <c r="DD49" s="574"/>
      <c r="DE49" s="574"/>
      <c r="DF49" s="574"/>
      <c r="DG49" s="574"/>
      <c r="DH49" s="574"/>
      <c r="DI49" s="574"/>
      <c r="DJ49" s="574"/>
      <c r="DK49" s="574"/>
      <c r="DL49" s="574"/>
      <c r="DM49" s="574"/>
      <c r="DN49" s="574"/>
      <c r="DO49" s="574"/>
      <c r="DP49" s="574"/>
      <c r="DQ49" s="574"/>
      <c r="DR49" s="574"/>
      <c r="DS49" s="574"/>
      <c r="DT49" s="574"/>
      <c r="DU49" s="574"/>
      <c r="DV49" s="574"/>
      <c r="DW49" s="574"/>
      <c r="DX49" s="574"/>
      <c r="DY49" s="574"/>
      <c r="DZ49" s="574"/>
      <c r="EA49" s="574"/>
      <c r="EB49" s="574"/>
      <c r="EC49" s="574"/>
      <c r="ED49" s="574"/>
      <c r="EE49" s="574"/>
      <c r="EF49" s="574"/>
      <c r="EG49" s="574"/>
      <c r="EH49" s="574"/>
      <c r="EI49" s="574"/>
      <c r="EJ49" s="574"/>
      <c r="EK49" s="574"/>
      <c r="EL49" s="574"/>
      <c r="EM49" s="574"/>
      <c r="EN49" s="574"/>
      <c r="EO49" s="574"/>
      <c r="EP49" s="574"/>
      <c r="EQ49" s="574"/>
      <c r="ER49" s="574"/>
      <c r="ES49" s="574"/>
      <c r="ET49" s="574"/>
      <c r="EU49" s="574"/>
      <c r="EV49" s="574"/>
      <c r="EW49" s="574"/>
      <c r="EX49" s="574"/>
      <c r="EY49" s="574"/>
      <c r="EZ49" s="574"/>
      <c r="FA49" s="574"/>
      <c r="FB49" s="574"/>
      <c r="FC49" s="574"/>
      <c r="FD49" s="574"/>
      <c r="FE49" s="574"/>
      <c r="FF49" s="574"/>
      <c r="FG49" s="574"/>
      <c r="FH49" s="574"/>
      <c r="FI49" s="574"/>
      <c r="FJ49" s="574"/>
      <c r="FK49" s="574"/>
      <c r="FL49" s="574"/>
      <c r="FM49" s="574"/>
      <c r="FN49" s="574"/>
      <c r="FO49" s="574"/>
      <c r="FP49" s="574"/>
      <c r="FQ49" s="574"/>
      <c r="FR49" s="574"/>
      <c r="FS49" s="574"/>
      <c r="FT49" s="574"/>
      <c r="FU49" s="574"/>
      <c r="FV49" s="574"/>
      <c r="FW49" s="574"/>
      <c r="FX49" s="574"/>
      <c r="FY49" s="574"/>
      <c r="FZ49" s="574"/>
      <c r="GA49" s="574"/>
      <c r="GB49" s="574"/>
      <c r="GC49" s="574"/>
      <c r="GD49" s="574"/>
      <c r="GE49" s="574"/>
      <c r="GF49" s="574"/>
      <c r="GG49" s="574"/>
      <c r="GH49" s="574"/>
      <c r="GI49" s="574"/>
      <c r="GJ49" s="574"/>
      <c r="GK49" s="574"/>
      <c r="GL49" s="574"/>
      <c r="GM49" s="574"/>
      <c r="GN49" s="574"/>
      <c r="GO49" s="574"/>
      <c r="GP49" s="574"/>
      <c r="GQ49" s="574"/>
      <c r="GR49" s="574"/>
      <c r="GS49" s="574"/>
      <c r="GT49" s="574"/>
      <c r="GU49" s="574"/>
      <c r="GV49" s="574"/>
    </row>
    <row r="50" spans="1:204">
      <c r="A50" s="576" t="s">
        <v>598</v>
      </c>
      <c r="B50" s="580" t="s">
        <v>599</v>
      </c>
      <c r="C50" s="580"/>
      <c r="D50" s="577" t="s">
        <v>600</v>
      </c>
      <c r="E50" s="578"/>
      <c r="F50" s="578"/>
      <c r="G50" s="578"/>
      <c r="H50" s="578"/>
      <c r="I50" s="579"/>
    </row>
    <row r="51" spans="1:204">
      <c r="A51" s="576" t="s">
        <v>601</v>
      </c>
      <c r="B51" s="580" t="s">
        <v>602</v>
      </c>
      <c r="C51" s="580"/>
      <c r="D51" s="577" t="s">
        <v>603</v>
      </c>
      <c r="E51" s="578"/>
      <c r="F51" s="578"/>
      <c r="G51" s="578"/>
      <c r="H51" s="578"/>
      <c r="I51" s="579"/>
    </row>
    <row r="52" spans="1:204">
      <c r="A52" s="576"/>
      <c r="B52" s="580"/>
      <c r="C52" s="580"/>
      <c r="D52" s="577" t="s">
        <v>604</v>
      </c>
      <c r="E52" s="578"/>
      <c r="F52" s="578"/>
      <c r="G52" s="578"/>
      <c r="H52" s="578"/>
      <c r="I52" s="579"/>
    </row>
    <row r="53" spans="1:204">
      <c r="A53" s="576" t="s">
        <v>605</v>
      </c>
      <c r="B53" s="580" t="s">
        <v>606</v>
      </c>
      <c r="C53" s="580"/>
      <c r="D53" s="577" t="s">
        <v>607</v>
      </c>
      <c r="E53" s="578"/>
      <c r="F53" s="578"/>
      <c r="G53" s="578"/>
      <c r="H53" s="578"/>
      <c r="I53" s="579"/>
    </row>
    <row r="54" spans="1:204">
      <c r="A54" s="576" t="s">
        <v>608</v>
      </c>
      <c r="B54" s="580" t="s">
        <v>609</v>
      </c>
      <c r="C54" s="580"/>
      <c r="D54" s="577"/>
      <c r="E54" s="578"/>
      <c r="F54" s="578"/>
      <c r="G54" s="578"/>
      <c r="H54" s="578"/>
      <c r="I54" s="579"/>
    </row>
    <row r="55" spans="1:204">
      <c r="A55" s="576" t="s">
        <v>610</v>
      </c>
      <c r="B55" s="941" t="s">
        <v>611</v>
      </c>
      <c r="C55" s="942"/>
      <c r="D55" s="577" t="s">
        <v>612</v>
      </c>
      <c r="E55" s="578"/>
      <c r="F55" s="578"/>
      <c r="G55" s="578"/>
      <c r="H55" s="578"/>
      <c r="I55" s="579"/>
    </row>
    <row r="56" spans="1:204" s="575" customFormat="1" ht="15.75" customHeight="1">
      <c r="A56" s="549">
        <v>2</v>
      </c>
      <c r="B56" s="571" t="s">
        <v>613</v>
      </c>
      <c r="C56" s="572"/>
      <c r="D56" s="572"/>
      <c r="E56" s="572"/>
      <c r="F56" s="572"/>
      <c r="G56" s="572"/>
      <c r="H56" s="572"/>
      <c r="I56" s="573"/>
      <c r="J56" s="574"/>
      <c r="K56" s="574"/>
      <c r="L56" s="574"/>
      <c r="M56" s="574"/>
      <c r="N56" s="574"/>
      <c r="O56" s="574"/>
      <c r="P56" s="574"/>
      <c r="Q56" s="574"/>
      <c r="R56" s="574"/>
      <c r="S56" s="574"/>
      <c r="T56" s="574"/>
      <c r="U56" s="574"/>
      <c r="V56" s="574"/>
      <c r="W56" s="574"/>
      <c r="X56" s="574"/>
      <c r="Y56" s="574"/>
      <c r="Z56" s="574"/>
      <c r="AA56" s="574"/>
      <c r="AB56" s="574"/>
      <c r="AC56" s="574"/>
      <c r="AD56" s="574"/>
      <c r="AE56" s="574"/>
      <c r="AF56" s="574"/>
      <c r="AG56" s="574"/>
      <c r="AH56" s="574"/>
      <c r="AI56" s="574"/>
      <c r="AJ56" s="574"/>
      <c r="AK56" s="574"/>
      <c r="AL56" s="574"/>
      <c r="AM56" s="574"/>
      <c r="AN56" s="574"/>
      <c r="AO56" s="574"/>
      <c r="AP56" s="574"/>
      <c r="AQ56" s="574"/>
      <c r="AR56" s="574"/>
      <c r="AS56" s="574"/>
      <c r="AT56" s="574"/>
      <c r="AU56" s="574"/>
      <c r="AV56" s="574"/>
      <c r="AW56" s="574"/>
      <c r="AX56" s="574"/>
      <c r="AY56" s="574"/>
      <c r="AZ56" s="574"/>
      <c r="BA56" s="574"/>
      <c r="BB56" s="574"/>
      <c r="BC56" s="574"/>
      <c r="BD56" s="574"/>
      <c r="BE56" s="574"/>
      <c r="BF56" s="574"/>
      <c r="BG56" s="574"/>
      <c r="BH56" s="574"/>
      <c r="BI56" s="574"/>
      <c r="BJ56" s="574"/>
      <c r="BK56" s="574"/>
      <c r="BL56" s="574"/>
      <c r="BM56" s="574"/>
      <c r="BN56" s="574"/>
      <c r="BO56" s="574"/>
      <c r="BP56" s="574"/>
      <c r="BQ56" s="574"/>
      <c r="BR56" s="574"/>
      <c r="BS56" s="574"/>
      <c r="BT56" s="574"/>
      <c r="BU56" s="574"/>
      <c r="BV56" s="574"/>
      <c r="BW56" s="574"/>
      <c r="BX56" s="574"/>
      <c r="BY56" s="574"/>
      <c r="BZ56" s="574"/>
      <c r="CA56" s="574"/>
      <c r="CB56" s="574"/>
      <c r="CC56" s="574"/>
      <c r="CD56" s="574"/>
      <c r="CE56" s="574"/>
      <c r="CF56" s="574"/>
      <c r="CG56" s="574"/>
      <c r="CH56" s="574"/>
      <c r="CI56" s="574"/>
      <c r="CJ56" s="574"/>
      <c r="CK56" s="574"/>
      <c r="CL56" s="574"/>
      <c r="CM56" s="574"/>
      <c r="CN56" s="574"/>
      <c r="CO56" s="574"/>
      <c r="CP56" s="574"/>
      <c r="CQ56" s="574"/>
      <c r="CR56" s="574"/>
      <c r="CS56" s="574"/>
      <c r="CT56" s="574"/>
      <c r="CU56" s="574"/>
      <c r="CV56" s="574"/>
      <c r="CW56" s="574"/>
      <c r="CX56" s="574"/>
      <c r="CY56" s="574"/>
      <c r="CZ56" s="574"/>
      <c r="DA56" s="574"/>
      <c r="DB56" s="574"/>
      <c r="DC56" s="574"/>
      <c r="DD56" s="574"/>
      <c r="DE56" s="574"/>
      <c r="DF56" s="574"/>
      <c r="DG56" s="574"/>
      <c r="DH56" s="574"/>
      <c r="DI56" s="574"/>
      <c r="DJ56" s="574"/>
      <c r="DK56" s="574"/>
      <c r="DL56" s="574"/>
      <c r="DM56" s="574"/>
      <c r="DN56" s="574"/>
      <c r="DO56" s="574"/>
      <c r="DP56" s="574"/>
      <c r="DQ56" s="574"/>
      <c r="DR56" s="574"/>
      <c r="DS56" s="574"/>
      <c r="DT56" s="574"/>
      <c r="DU56" s="574"/>
      <c r="DV56" s="574"/>
      <c r="DW56" s="574"/>
      <c r="DX56" s="574"/>
      <c r="DY56" s="574"/>
      <c r="DZ56" s="574"/>
      <c r="EA56" s="574"/>
      <c r="EB56" s="574"/>
      <c r="EC56" s="574"/>
      <c r="ED56" s="574"/>
      <c r="EE56" s="574"/>
      <c r="EF56" s="574"/>
      <c r="EG56" s="574"/>
      <c r="EH56" s="574"/>
      <c r="EI56" s="574"/>
      <c r="EJ56" s="574"/>
      <c r="EK56" s="574"/>
      <c r="EL56" s="574"/>
      <c r="EM56" s="574"/>
      <c r="EN56" s="574"/>
      <c r="EO56" s="574"/>
      <c r="EP56" s="574"/>
      <c r="EQ56" s="574"/>
      <c r="ER56" s="574"/>
      <c r="ES56" s="574"/>
      <c r="ET56" s="574"/>
      <c r="EU56" s="574"/>
      <c r="EV56" s="574"/>
      <c r="EW56" s="574"/>
      <c r="EX56" s="574"/>
      <c r="EY56" s="574"/>
      <c r="EZ56" s="574"/>
      <c r="FA56" s="574"/>
      <c r="FB56" s="574"/>
      <c r="FC56" s="574"/>
      <c r="FD56" s="574"/>
      <c r="FE56" s="574"/>
      <c r="FF56" s="574"/>
      <c r="FG56" s="574"/>
      <c r="FH56" s="574"/>
      <c r="FI56" s="574"/>
      <c r="FJ56" s="574"/>
      <c r="FK56" s="574"/>
      <c r="FL56" s="574"/>
      <c r="FM56" s="574"/>
      <c r="FN56" s="574"/>
      <c r="FO56" s="574"/>
      <c r="FP56" s="574"/>
      <c r="FQ56" s="574"/>
      <c r="FR56" s="574"/>
      <c r="FS56" s="574"/>
      <c r="FT56" s="574"/>
      <c r="FU56" s="574"/>
      <c r="FV56" s="574"/>
      <c r="FW56" s="574"/>
      <c r="FX56" s="574"/>
      <c r="FY56" s="574"/>
      <c r="FZ56" s="574"/>
      <c r="GA56" s="574"/>
      <c r="GB56" s="574"/>
      <c r="GC56" s="574"/>
      <c r="GD56" s="574"/>
      <c r="GE56" s="574"/>
      <c r="GF56" s="574"/>
      <c r="GG56" s="574"/>
      <c r="GH56" s="574"/>
      <c r="GI56" s="574"/>
      <c r="GJ56" s="574"/>
      <c r="GK56" s="574"/>
      <c r="GL56" s="574"/>
      <c r="GM56" s="574"/>
      <c r="GN56" s="574"/>
      <c r="GO56" s="574"/>
      <c r="GP56" s="574"/>
      <c r="GQ56" s="574"/>
      <c r="GR56" s="574"/>
      <c r="GS56" s="574"/>
      <c r="GT56" s="574"/>
      <c r="GU56" s="574"/>
      <c r="GV56" s="574"/>
    </row>
    <row r="57" spans="1:204">
      <c r="A57" s="576" t="s">
        <v>598</v>
      </c>
      <c r="B57" s="580" t="s">
        <v>599</v>
      </c>
      <c r="C57" s="580"/>
      <c r="D57" s="577" t="s">
        <v>614</v>
      </c>
      <c r="E57" s="578"/>
      <c r="F57" s="578"/>
      <c r="G57" s="578"/>
      <c r="H57" s="578"/>
      <c r="I57" s="579"/>
    </row>
    <row r="58" spans="1:204">
      <c r="A58" s="576" t="s">
        <v>601</v>
      </c>
      <c r="B58" s="580" t="s">
        <v>602</v>
      </c>
      <c r="C58" s="580"/>
      <c r="D58" s="577" t="s">
        <v>615</v>
      </c>
      <c r="E58" s="578"/>
      <c r="F58" s="578"/>
      <c r="G58" s="578"/>
      <c r="H58" s="578"/>
      <c r="I58" s="579"/>
    </row>
    <row r="59" spans="1:204">
      <c r="A59" s="576"/>
      <c r="B59" s="580"/>
      <c r="C59" s="580"/>
      <c r="D59" s="577" t="s">
        <v>616</v>
      </c>
      <c r="E59" s="578"/>
      <c r="F59" s="578"/>
      <c r="G59" s="578"/>
      <c r="H59" s="578"/>
      <c r="I59" s="579"/>
    </row>
    <row r="60" spans="1:204">
      <c r="A60" s="576" t="s">
        <v>605</v>
      </c>
      <c r="B60" s="580" t="s">
        <v>606</v>
      </c>
      <c r="C60" s="580"/>
      <c r="D60" s="577" t="s">
        <v>617</v>
      </c>
      <c r="E60" s="578"/>
      <c r="F60" s="578"/>
      <c r="G60" s="578"/>
      <c r="H60" s="578"/>
      <c r="I60" s="579"/>
    </row>
    <row r="61" spans="1:204">
      <c r="A61" s="576" t="s">
        <v>608</v>
      </c>
      <c r="B61" s="580" t="s">
        <v>609</v>
      </c>
      <c r="C61" s="580"/>
      <c r="D61" s="577"/>
      <c r="E61" s="578"/>
      <c r="F61" s="578"/>
      <c r="G61" s="578"/>
      <c r="H61" s="578"/>
      <c r="I61" s="579"/>
    </row>
    <row r="62" spans="1:204" ht="15.75" customHeight="1">
      <c r="A62" s="576" t="s">
        <v>610</v>
      </c>
      <c r="B62" s="943" t="s">
        <v>611</v>
      </c>
      <c r="C62" s="943"/>
      <c r="D62" s="580" t="s">
        <v>618</v>
      </c>
      <c r="E62" s="580"/>
      <c r="F62" s="580"/>
      <c r="G62" s="580"/>
      <c r="H62" s="580"/>
      <c r="I62" s="580"/>
    </row>
    <row r="63" spans="1:204">
      <c r="A63" s="576"/>
      <c r="B63" s="943"/>
      <c r="C63" s="943"/>
      <c r="D63" s="580" t="s">
        <v>619</v>
      </c>
      <c r="E63" s="580"/>
      <c r="F63" s="580"/>
      <c r="G63" s="580"/>
      <c r="H63" s="580"/>
      <c r="I63" s="580"/>
    </row>
    <row r="64" spans="1:204">
      <c r="A64" s="581" t="s">
        <v>620</v>
      </c>
      <c r="B64" s="582" t="s">
        <v>621</v>
      </c>
      <c r="C64" s="582"/>
      <c r="D64" s="582"/>
      <c r="E64" s="582"/>
      <c r="F64" s="582"/>
      <c r="G64" s="582"/>
      <c r="H64" s="582"/>
      <c r="I64" s="583"/>
    </row>
    <row r="65" spans="1:17" s="585" customFormat="1" ht="15.75">
      <c r="A65" s="518" t="s">
        <v>545</v>
      </c>
      <c r="B65" s="584" t="s">
        <v>622</v>
      </c>
      <c r="C65" s="584"/>
      <c r="E65" s="586" t="s">
        <v>898</v>
      </c>
      <c r="F65" s="586" t="s">
        <v>623</v>
      </c>
      <c r="H65" s="586" t="s">
        <v>899</v>
      </c>
      <c r="I65" s="587"/>
    </row>
    <row r="66" spans="1:17" ht="15.75">
      <c r="A66" s="518" t="s">
        <v>551</v>
      </c>
      <c r="B66" s="588" t="s">
        <v>624</v>
      </c>
      <c r="C66" s="588"/>
      <c r="D66" s="589"/>
      <c r="E66" s="589" t="s">
        <v>116</v>
      </c>
      <c r="F66" s="589"/>
      <c r="G66" s="589"/>
      <c r="H66" s="589"/>
      <c r="I66" s="590"/>
    </row>
    <row r="67" spans="1:17" ht="15.75">
      <c r="A67" s="518" t="s">
        <v>577</v>
      </c>
      <c r="B67" s="591" t="s">
        <v>625</v>
      </c>
      <c r="C67" s="591"/>
      <c r="D67" s="592" t="s">
        <v>900</v>
      </c>
      <c r="E67" s="592"/>
      <c r="F67" s="592" t="s">
        <v>901</v>
      </c>
      <c r="G67" s="588"/>
      <c r="H67" s="593"/>
      <c r="I67" s="594"/>
    </row>
    <row r="68" spans="1:17">
      <c r="A68" s="581" t="s">
        <v>626</v>
      </c>
      <c r="B68" s="582" t="s">
        <v>627</v>
      </c>
      <c r="C68" s="582"/>
      <c r="D68" s="582"/>
      <c r="E68" s="582"/>
      <c r="F68" s="582"/>
      <c r="G68" s="582"/>
      <c r="H68" s="582"/>
      <c r="I68" s="583"/>
    </row>
    <row r="69" spans="1:17" ht="15.75">
      <c r="A69" s="518" t="s">
        <v>545</v>
      </c>
      <c r="B69" s="591" t="s">
        <v>628</v>
      </c>
      <c r="C69" s="591"/>
      <c r="D69" s="589"/>
      <c r="E69" s="589"/>
      <c r="F69" s="589"/>
      <c r="G69" s="589"/>
      <c r="H69" s="589"/>
      <c r="I69" s="595"/>
    </row>
    <row r="70" spans="1:17">
      <c r="A70" s="532" t="s">
        <v>629</v>
      </c>
      <c r="B70" s="591" t="s">
        <v>630</v>
      </c>
      <c r="C70" s="591"/>
      <c r="D70" s="596" t="s">
        <v>902</v>
      </c>
      <c r="E70" s="592" t="s">
        <v>903</v>
      </c>
      <c r="F70" s="597"/>
      <c r="G70" s="597"/>
      <c r="H70" s="597"/>
      <c r="I70" s="598"/>
    </row>
    <row r="71" spans="1:17">
      <c r="A71" s="532" t="s">
        <v>631</v>
      </c>
      <c r="B71" s="591" t="s">
        <v>632</v>
      </c>
      <c r="C71" s="591"/>
      <c r="D71" s="599" t="s">
        <v>116</v>
      </c>
      <c r="E71" s="592"/>
      <c r="F71" s="600"/>
      <c r="G71" s="601"/>
      <c r="H71" s="601"/>
      <c r="I71" s="602"/>
    </row>
    <row r="72" spans="1:17">
      <c r="A72" s="532" t="s">
        <v>633</v>
      </c>
      <c r="B72" s="591" t="s">
        <v>634</v>
      </c>
      <c r="C72" s="591"/>
      <c r="D72" s="592" t="s">
        <v>436</v>
      </c>
      <c r="E72" s="592"/>
      <c r="F72" s="591"/>
      <c r="G72" s="592"/>
      <c r="H72" s="591"/>
      <c r="I72" s="603"/>
    </row>
    <row r="73" spans="1:17">
      <c r="A73" s="532" t="s">
        <v>635</v>
      </c>
      <c r="B73" s="591" t="s">
        <v>636</v>
      </c>
      <c r="C73" s="592" t="s">
        <v>904</v>
      </c>
      <c r="D73" s="599" t="s">
        <v>905</v>
      </c>
      <c r="E73" s="592"/>
      <c r="F73" s="600"/>
      <c r="G73" s="600"/>
      <c r="H73" s="600"/>
      <c r="I73" s="604"/>
      <c r="J73" s="944" t="s">
        <v>685</v>
      </c>
      <c r="K73" s="944"/>
      <c r="L73" s="944"/>
      <c r="M73" s="944"/>
      <c r="N73" s="944"/>
      <c r="O73" s="944"/>
      <c r="P73" s="944"/>
      <c r="Q73" s="944"/>
    </row>
    <row r="74" spans="1:17">
      <c r="A74" s="532"/>
      <c r="B74" s="591"/>
      <c r="C74" s="592" t="s">
        <v>906</v>
      </c>
      <c r="D74" s="599" t="s">
        <v>907</v>
      </c>
      <c r="E74" s="592"/>
      <c r="F74" s="600"/>
      <c r="G74" s="600"/>
      <c r="H74" s="600"/>
      <c r="I74" s="604"/>
      <c r="J74" s="945"/>
      <c r="K74" s="946"/>
      <c r="L74" s="946"/>
      <c r="M74" s="946"/>
      <c r="N74" s="946"/>
      <c r="O74" s="946"/>
      <c r="P74" s="946"/>
      <c r="Q74" s="946"/>
    </row>
    <row r="75" spans="1:17" ht="14.25" customHeight="1">
      <c r="A75" s="518" t="s">
        <v>551</v>
      </c>
      <c r="B75" s="591" t="s">
        <v>637</v>
      </c>
      <c r="C75" s="591"/>
      <c r="D75" s="591"/>
      <c r="E75" s="605" t="s">
        <v>310</v>
      </c>
      <c r="F75" s="605" t="s">
        <v>638</v>
      </c>
      <c r="G75" s="605" t="s">
        <v>639</v>
      </c>
      <c r="H75" s="606" t="s">
        <v>640</v>
      </c>
      <c r="I75" s="605" t="s">
        <v>641</v>
      </c>
      <c r="J75" s="947">
        <v>1</v>
      </c>
      <c r="K75" s="948"/>
      <c r="L75" s="948">
        <v>2</v>
      </c>
      <c r="M75" s="948">
        <v>3</v>
      </c>
      <c r="N75" s="948"/>
      <c r="O75" s="948">
        <v>4</v>
      </c>
      <c r="P75" s="948"/>
      <c r="Q75" s="948"/>
    </row>
    <row r="76" spans="1:17">
      <c r="A76" s="607" t="s">
        <v>598</v>
      </c>
      <c r="B76" s="608" t="s">
        <v>642</v>
      </c>
      <c r="C76" s="608"/>
      <c r="D76" s="608"/>
      <c r="E76" s="609"/>
      <c r="F76" s="610"/>
      <c r="G76" s="610"/>
      <c r="H76" s="609"/>
      <c r="I76" s="611"/>
      <c r="J76" s="949"/>
      <c r="K76" s="611"/>
      <c r="L76" s="611"/>
      <c r="M76" s="611"/>
      <c r="N76" s="611"/>
      <c r="O76" s="611"/>
      <c r="P76" s="611"/>
      <c r="Q76" s="611"/>
    </row>
    <row r="77" spans="1:17">
      <c r="A77" s="607"/>
      <c r="B77" s="612"/>
      <c r="C77" s="530"/>
      <c r="D77" s="613"/>
      <c r="E77" s="614"/>
      <c r="F77" s="615"/>
      <c r="G77" s="615"/>
      <c r="H77" s="614"/>
      <c r="I77" s="616"/>
      <c r="J77" s="950"/>
      <c r="K77" s="951"/>
      <c r="L77" s="951"/>
      <c r="M77" s="951"/>
      <c r="N77" s="951"/>
      <c r="O77" s="951" t="s">
        <v>78</v>
      </c>
      <c r="P77" s="951"/>
      <c r="Q77" s="951"/>
    </row>
    <row r="78" spans="1:17">
      <c r="A78" s="607"/>
      <c r="B78" s="612"/>
      <c r="C78" s="530"/>
      <c r="D78" s="613"/>
      <c r="E78" s="614"/>
      <c r="F78" s="615"/>
      <c r="G78" s="615"/>
      <c r="H78" s="614"/>
      <c r="I78" s="616"/>
      <c r="J78" s="950"/>
      <c r="K78" s="951"/>
      <c r="L78" s="951"/>
      <c r="M78" s="951" t="s">
        <v>78</v>
      </c>
      <c r="N78" s="951"/>
      <c r="O78" s="951"/>
      <c r="P78" s="951"/>
      <c r="Q78" s="951"/>
    </row>
    <row r="79" spans="1:17">
      <c r="A79" s="607"/>
      <c r="B79" s="612"/>
      <c r="C79" s="530"/>
      <c r="D79" s="613"/>
      <c r="E79" s="614"/>
      <c r="F79" s="615"/>
      <c r="G79" s="615"/>
      <c r="H79" s="614"/>
      <c r="I79" s="616"/>
      <c r="J79" s="950"/>
      <c r="K79" s="951"/>
      <c r="L79" s="951" t="s">
        <v>78</v>
      </c>
      <c r="M79" s="951"/>
      <c r="N79" s="951"/>
      <c r="O79" s="951"/>
      <c r="P79" s="951"/>
      <c r="Q79" s="951"/>
    </row>
    <row r="80" spans="1:17">
      <c r="A80" s="607"/>
      <c r="B80" s="612"/>
      <c r="C80" s="530"/>
      <c r="D80" s="613"/>
      <c r="E80" s="614"/>
      <c r="F80" s="615"/>
      <c r="G80" s="615"/>
      <c r="H80" s="614"/>
      <c r="I80" s="616"/>
      <c r="J80" s="950"/>
      <c r="K80" s="951"/>
      <c r="L80" s="951" t="s">
        <v>78</v>
      </c>
      <c r="M80" s="951"/>
      <c r="N80" s="951"/>
      <c r="O80" s="951"/>
      <c r="P80" s="951"/>
      <c r="Q80" s="951"/>
    </row>
    <row r="81" spans="1:17">
      <c r="A81" s="607"/>
      <c r="B81" s="612"/>
      <c r="C81" s="530"/>
      <c r="D81" s="613"/>
      <c r="E81" s="614"/>
      <c r="F81" s="615"/>
      <c r="G81" s="615"/>
      <c r="H81" s="614"/>
      <c r="I81" s="616"/>
      <c r="J81" s="950"/>
      <c r="K81" s="951"/>
      <c r="L81" s="951"/>
      <c r="M81" s="951" t="s">
        <v>78</v>
      </c>
      <c r="N81" s="951"/>
      <c r="O81" s="951"/>
      <c r="P81" s="951"/>
      <c r="Q81" s="951"/>
    </row>
    <row r="82" spans="1:17">
      <c r="A82" s="607"/>
      <c r="B82" s="612"/>
      <c r="C82" s="530"/>
      <c r="D82" s="613"/>
      <c r="E82" s="614"/>
      <c r="F82" s="615"/>
      <c r="G82" s="615"/>
      <c r="H82" s="614"/>
      <c r="I82" s="616"/>
      <c r="J82" s="950"/>
      <c r="K82" s="951"/>
      <c r="L82" s="951" t="s">
        <v>78</v>
      </c>
      <c r="M82" s="951"/>
      <c r="N82" s="951"/>
      <c r="O82" s="951"/>
      <c r="P82" s="951"/>
      <c r="Q82" s="951"/>
    </row>
    <row r="83" spans="1:17">
      <c r="A83" s="607"/>
      <c r="B83" s="530"/>
      <c r="C83" s="530"/>
      <c r="D83" s="530"/>
      <c r="E83" s="614"/>
      <c r="F83" s="615"/>
      <c r="G83" s="615"/>
      <c r="H83" s="614"/>
      <c r="I83" s="616"/>
      <c r="J83" s="952"/>
      <c r="K83" s="952"/>
      <c r="L83" s="952"/>
      <c r="M83" s="952"/>
      <c r="N83" s="952"/>
      <c r="O83" s="952"/>
      <c r="P83" s="952"/>
      <c r="Q83" s="952"/>
    </row>
    <row r="84" spans="1:17">
      <c r="A84" s="607" t="s">
        <v>601</v>
      </c>
      <c r="B84" s="608" t="s">
        <v>643</v>
      </c>
      <c r="C84" s="608"/>
      <c r="D84" s="608"/>
      <c r="E84" s="609"/>
      <c r="F84" s="610"/>
      <c r="G84" s="610"/>
      <c r="H84" s="609"/>
      <c r="I84" s="611"/>
      <c r="J84" s="608"/>
      <c r="K84" s="608"/>
      <c r="L84" s="608"/>
      <c r="M84" s="608"/>
      <c r="N84" s="608"/>
      <c r="O84" s="608"/>
      <c r="P84" s="608"/>
      <c r="Q84" s="608"/>
    </row>
    <row r="85" spans="1:17">
      <c r="A85" s="607"/>
      <c r="B85" s="612"/>
      <c r="C85" s="530"/>
      <c r="D85" s="613"/>
      <c r="E85" s="614"/>
      <c r="F85" s="615"/>
      <c r="G85" s="615"/>
      <c r="H85" s="614"/>
      <c r="I85" s="616"/>
      <c r="J85" s="950"/>
      <c r="K85" s="951"/>
      <c r="L85" s="951"/>
      <c r="M85" s="951"/>
      <c r="N85" s="951"/>
      <c r="O85" s="951"/>
      <c r="P85" s="951"/>
      <c r="Q85" s="951"/>
    </row>
    <row r="86" spans="1:17">
      <c r="A86" s="607"/>
      <c r="B86" s="612"/>
      <c r="C86" s="530"/>
      <c r="D86" s="613"/>
      <c r="E86" s="614"/>
      <c r="F86" s="615"/>
      <c r="G86" s="615"/>
      <c r="H86" s="614"/>
      <c r="I86" s="616"/>
      <c r="J86" s="950"/>
      <c r="K86" s="951"/>
      <c r="L86" s="951"/>
      <c r="M86" s="951"/>
      <c r="N86" s="951"/>
      <c r="O86" s="951"/>
      <c r="P86" s="951"/>
      <c r="Q86" s="951"/>
    </row>
    <row r="87" spans="1:17">
      <c r="A87" s="607"/>
      <c r="B87" s="612"/>
      <c r="C87" s="530"/>
      <c r="D87" s="613"/>
      <c r="E87" s="614"/>
      <c r="F87" s="615"/>
      <c r="G87" s="615"/>
      <c r="H87" s="614"/>
      <c r="I87" s="616"/>
      <c r="J87" s="950"/>
      <c r="K87" s="951"/>
      <c r="L87" s="951"/>
      <c r="M87" s="951"/>
      <c r="N87" s="951"/>
      <c r="O87" s="951"/>
      <c r="P87" s="951"/>
      <c r="Q87" s="951"/>
    </row>
    <row r="88" spans="1:17">
      <c r="A88" s="607"/>
      <c r="B88" s="612"/>
      <c r="C88" s="530"/>
      <c r="D88" s="613"/>
      <c r="E88" s="614"/>
      <c r="F88" s="615"/>
      <c r="G88" s="615"/>
      <c r="H88" s="614"/>
      <c r="I88" s="616"/>
      <c r="J88" s="950"/>
      <c r="K88" s="951"/>
      <c r="L88" s="951"/>
      <c r="M88" s="951"/>
      <c r="N88" s="951"/>
      <c r="O88" s="951"/>
      <c r="P88" s="951"/>
      <c r="Q88" s="951"/>
    </row>
    <row r="89" spans="1:17">
      <c r="A89" s="607"/>
      <c r="B89" s="612"/>
      <c r="C89" s="530"/>
      <c r="D89" s="613"/>
      <c r="E89" s="614"/>
      <c r="F89" s="615"/>
      <c r="G89" s="615"/>
      <c r="H89" s="614"/>
      <c r="I89" s="616"/>
      <c r="J89" s="950"/>
      <c r="K89" s="951"/>
      <c r="L89" s="951"/>
      <c r="M89" s="951"/>
      <c r="N89" s="951"/>
      <c r="O89" s="951"/>
      <c r="P89" s="951"/>
      <c r="Q89" s="951"/>
    </row>
    <row r="90" spans="1:17">
      <c r="A90" s="607"/>
      <c r="B90" s="612"/>
      <c r="C90" s="530"/>
      <c r="D90" s="613"/>
      <c r="E90" s="614"/>
      <c r="F90" s="615"/>
      <c r="G90" s="615"/>
      <c r="H90" s="614"/>
      <c r="I90" s="616"/>
      <c r="J90" s="950"/>
      <c r="K90" s="951"/>
      <c r="L90" s="951"/>
      <c r="M90" s="951"/>
      <c r="N90" s="951"/>
      <c r="O90" s="951"/>
      <c r="P90" s="951"/>
      <c r="Q90" s="951"/>
    </row>
    <row r="91" spans="1:17">
      <c r="A91" s="607"/>
      <c r="B91" s="612"/>
      <c r="C91" s="530"/>
      <c r="D91" s="613"/>
      <c r="E91" s="614"/>
      <c r="F91" s="615"/>
      <c r="G91" s="615"/>
      <c r="H91" s="614"/>
      <c r="I91" s="616"/>
      <c r="J91" s="950"/>
      <c r="K91" s="951"/>
      <c r="L91" s="951"/>
      <c r="M91" s="951"/>
      <c r="N91" s="951"/>
      <c r="O91" s="951"/>
      <c r="P91" s="951"/>
      <c r="Q91" s="951"/>
    </row>
    <row r="92" spans="1:17">
      <c r="A92" s="607"/>
      <c r="B92" s="612"/>
      <c r="C92" s="530"/>
      <c r="D92" s="613"/>
      <c r="E92" s="614"/>
      <c r="F92" s="615"/>
      <c r="G92" s="615"/>
      <c r="H92" s="614"/>
      <c r="I92" s="616"/>
      <c r="J92" s="950"/>
      <c r="K92" s="951"/>
      <c r="L92" s="951"/>
      <c r="M92" s="951"/>
      <c r="N92" s="951"/>
      <c r="O92" s="951"/>
      <c r="P92" s="951"/>
      <c r="Q92" s="951"/>
    </row>
    <row r="93" spans="1:17">
      <c r="A93" s="607"/>
      <c r="B93" s="612"/>
      <c r="C93" s="530"/>
      <c r="D93" s="613"/>
      <c r="E93" s="614"/>
      <c r="F93" s="615"/>
      <c r="G93" s="615"/>
      <c r="H93" s="614"/>
      <c r="I93" s="616"/>
      <c r="J93" s="950"/>
      <c r="K93" s="951"/>
      <c r="L93" s="951"/>
      <c r="M93" s="951"/>
      <c r="N93" s="951"/>
      <c r="O93" s="951"/>
      <c r="P93" s="951"/>
      <c r="Q93" s="951"/>
    </row>
    <row r="94" spans="1:17">
      <c r="A94" s="607"/>
      <c r="B94" s="612"/>
      <c r="C94" s="530"/>
      <c r="D94" s="613"/>
      <c r="E94" s="615"/>
      <c r="F94" s="615"/>
      <c r="G94" s="615"/>
      <c r="H94" s="614"/>
      <c r="I94" s="616"/>
      <c r="J94" s="950"/>
      <c r="K94" s="951"/>
      <c r="L94" s="951"/>
      <c r="M94" s="951"/>
      <c r="N94" s="951"/>
      <c r="O94" s="951"/>
      <c r="P94" s="951"/>
      <c r="Q94" s="951"/>
    </row>
    <row r="95" spans="1:17">
      <c r="A95" s="607"/>
      <c r="B95" s="612"/>
      <c r="C95" s="530"/>
      <c r="D95" s="613"/>
      <c r="E95" s="615"/>
      <c r="F95" s="615"/>
      <c r="G95" s="615"/>
      <c r="H95" s="614"/>
      <c r="I95" s="616"/>
      <c r="J95" s="950"/>
      <c r="K95" s="951"/>
      <c r="L95" s="951"/>
      <c r="M95" s="951"/>
      <c r="N95" s="951"/>
      <c r="O95" s="951"/>
      <c r="P95" s="951"/>
      <c r="Q95" s="951"/>
    </row>
    <row r="96" spans="1:17">
      <c r="A96" s="607"/>
      <c r="B96" s="612"/>
      <c r="C96" s="530"/>
      <c r="D96" s="613"/>
      <c r="E96" s="615"/>
      <c r="F96" s="615"/>
      <c r="G96" s="615"/>
      <c r="H96" s="614"/>
      <c r="I96" s="616"/>
      <c r="J96" s="950"/>
      <c r="K96" s="951"/>
      <c r="L96" s="951"/>
      <c r="M96" s="951"/>
      <c r="N96" s="951"/>
      <c r="O96" s="951"/>
      <c r="P96" s="951"/>
      <c r="Q96" s="951"/>
    </row>
    <row r="97" spans="1:17">
      <c r="A97" s="607"/>
      <c r="B97" s="612"/>
      <c r="C97" s="530"/>
      <c r="D97" s="613"/>
      <c r="E97" s="615"/>
      <c r="F97" s="615"/>
      <c r="G97" s="615"/>
      <c r="H97" s="614"/>
      <c r="I97" s="616"/>
      <c r="J97" s="950"/>
      <c r="K97" s="951"/>
      <c r="L97" s="951"/>
      <c r="M97" s="951"/>
      <c r="N97" s="951"/>
      <c r="O97" s="951"/>
      <c r="P97" s="951"/>
      <c r="Q97" s="951"/>
    </row>
    <row r="98" spans="1:17">
      <c r="A98" s="607"/>
      <c r="B98" s="530"/>
      <c r="C98" s="530"/>
      <c r="D98" s="530"/>
      <c r="E98" s="615"/>
      <c r="F98" s="615"/>
      <c r="G98" s="615"/>
      <c r="H98" s="614"/>
      <c r="I98" s="616"/>
      <c r="J98" s="952"/>
      <c r="K98" s="952"/>
      <c r="L98" s="952"/>
      <c r="M98" s="952"/>
      <c r="N98" s="952"/>
      <c r="O98" s="952"/>
      <c r="P98" s="952"/>
      <c r="Q98" s="952"/>
    </row>
    <row r="99" spans="1:17">
      <c r="A99" s="607"/>
      <c r="B99" s="530"/>
      <c r="C99" s="530"/>
      <c r="D99" s="530"/>
      <c r="E99" s="615"/>
      <c r="F99" s="615"/>
      <c r="G99" s="615"/>
      <c r="H99" s="614"/>
      <c r="I99" s="616"/>
      <c r="J99" s="952"/>
      <c r="K99" s="952"/>
      <c r="L99" s="952"/>
      <c r="M99" s="952"/>
      <c r="N99" s="952"/>
      <c r="O99" s="952"/>
      <c r="P99" s="952"/>
      <c r="Q99" s="952"/>
    </row>
    <row r="100" spans="1:17">
      <c r="A100" s="607" t="s">
        <v>605</v>
      </c>
      <c r="B100" s="608" t="s">
        <v>644</v>
      </c>
      <c r="C100" s="608"/>
      <c r="D100" s="608"/>
      <c r="E100" s="609"/>
      <c r="F100" s="608"/>
      <c r="G100" s="608"/>
      <c r="H100" s="608"/>
      <c r="I100" s="610"/>
      <c r="J100" s="608"/>
      <c r="K100" s="608"/>
      <c r="L100" s="608"/>
      <c r="M100" s="608"/>
      <c r="N100" s="608"/>
      <c r="O100" s="608"/>
      <c r="P100" s="608"/>
      <c r="Q100" s="608"/>
    </row>
    <row r="101" spans="1:17">
      <c r="A101" s="607"/>
      <c r="B101" s="612"/>
      <c r="C101" s="530"/>
      <c r="D101" s="613"/>
      <c r="E101" s="614"/>
      <c r="F101" s="615"/>
      <c r="G101" s="615"/>
      <c r="H101" s="614"/>
      <c r="I101" s="616"/>
      <c r="J101" s="950"/>
      <c r="K101" s="951"/>
      <c r="L101" s="951"/>
      <c r="M101" s="951"/>
      <c r="N101" s="951"/>
      <c r="O101" s="951"/>
      <c r="P101" s="951"/>
      <c r="Q101" s="951"/>
    </row>
    <row r="102" spans="1:17">
      <c r="A102" s="607"/>
      <c r="B102" s="612"/>
      <c r="C102" s="530"/>
      <c r="D102" s="613"/>
      <c r="E102" s="614"/>
      <c r="F102" s="615"/>
      <c r="G102" s="615"/>
      <c r="H102" s="614"/>
      <c r="I102" s="616"/>
      <c r="J102" s="950"/>
      <c r="K102" s="951"/>
      <c r="L102" s="951"/>
      <c r="M102" s="951"/>
      <c r="N102" s="951"/>
      <c r="O102" s="951"/>
      <c r="P102" s="951"/>
      <c r="Q102" s="951"/>
    </row>
    <row r="103" spans="1:17">
      <c r="A103" s="607"/>
      <c r="B103" s="612"/>
      <c r="C103" s="530"/>
      <c r="D103" s="613"/>
      <c r="E103" s="614"/>
      <c r="F103" s="615"/>
      <c r="G103" s="615"/>
      <c r="H103" s="614"/>
      <c r="I103" s="616"/>
      <c r="J103" s="950"/>
      <c r="K103" s="951"/>
      <c r="L103" s="951"/>
      <c r="M103" s="951"/>
      <c r="N103" s="951"/>
      <c r="O103" s="951"/>
      <c r="P103" s="951"/>
      <c r="Q103" s="951"/>
    </row>
    <row r="104" spans="1:17">
      <c r="A104" s="607"/>
      <c r="B104" s="612"/>
      <c r="C104" s="530"/>
      <c r="D104" s="613"/>
      <c r="E104" s="614"/>
      <c r="F104" s="615"/>
      <c r="G104" s="615"/>
      <c r="H104" s="614"/>
      <c r="I104" s="616"/>
      <c r="J104" s="950"/>
      <c r="K104" s="951"/>
      <c r="L104" s="951"/>
      <c r="M104" s="951"/>
      <c r="N104" s="951"/>
      <c r="O104" s="951"/>
      <c r="P104" s="951"/>
      <c r="Q104" s="951"/>
    </row>
    <row r="105" spans="1:17">
      <c r="A105" s="607"/>
      <c r="B105" s="612"/>
      <c r="C105" s="530"/>
      <c r="D105" s="613"/>
      <c r="E105" s="614"/>
      <c r="F105" s="615"/>
      <c r="G105" s="615"/>
      <c r="H105" s="614"/>
      <c r="I105" s="616"/>
      <c r="J105" s="950"/>
      <c r="K105" s="951"/>
      <c r="L105" s="951"/>
      <c r="M105" s="951"/>
      <c r="N105" s="951"/>
      <c r="O105" s="951"/>
      <c r="P105" s="951"/>
      <c r="Q105" s="951"/>
    </row>
    <row r="106" spans="1:17">
      <c r="A106" s="607"/>
      <c r="B106" s="612"/>
      <c r="C106" s="530"/>
      <c r="D106" s="613"/>
      <c r="E106" s="614"/>
      <c r="F106" s="615"/>
      <c r="G106" s="615"/>
      <c r="H106" s="614"/>
      <c r="I106" s="616"/>
      <c r="J106" s="950"/>
      <c r="K106" s="951"/>
      <c r="L106" s="951"/>
      <c r="M106" s="951"/>
      <c r="N106" s="951"/>
      <c r="O106" s="951"/>
      <c r="P106" s="951"/>
      <c r="Q106" s="951"/>
    </row>
    <row r="107" spans="1:17">
      <c r="A107" s="607"/>
      <c r="B107" s="612"/>
      <c r="C107" s="530"/>
      <c r="D107" s="613"/>
      <c r="E107" s="614"/>
      <c r="F107" s="615"/>
      <c r="G107" s="615"/>
      <c r="H107" s="614"/>
      <c r="I107" s="616"/>
      <c r="J107" s="950"/>
      <c r="K107" s="951"/>
      <c r="L107" s="951"/>
      <c r="M107" s="951"/>
      <c r="N107" s="951"/>
      <c r="O107" s="951"/>
      <c r="P107" s="951"/>
      <c r="Q107" s="951"/>
    </row>
    <row r="108" spans="1:17">
      <c r="A108" s="607"/>
      <c r="B108" s="612"/>
      <c r="C108" s="530"/>
      <c r="D108" s="613"/>
      <c r="E108" s="614"/>
      <c r="F108" s="615"/>
      <c r="G108" s="615"/>
      <c r="H108" s="614"/>
      <c r="I108" s="616"/>
      <c r="J108" s="950"/>
      <c r="K108" s="951"/>
      <c r="L108" s="951"/>
      <c r="M108" s="951"/>
      <c r="N108" s="951"/>
      <c r="O108" s="951"/>
      <c r="P108" s="951"/>
      <c r="Q108" s="951"/>
    </row>
    <row r="109" spans="1:17">
      <c r="A109" s="607"/>
      <c r="B109" s="612"/>
      <c r="C109" s="530"/>
      <c r="D109" s="613"/>
      <c r="E109" s="614"/>
      <c r="F109" s="615"/>
      <c r="G109" s="615"/>
      <c r="H109" s="614"/>
      <c r="I109" s="616"/>
      <c r="J109" s="950"/>
      <c r="K109" s="951"/>
      <c r="L109" s="951"/>
      <c r="M109" s="951"/>
      <c r="N109" s="951"/>
      <c r="O109" s="951"/>
      <c r="P109" s="951"/>
      <c r="Q109" s="951"/>
    </row>
    <row r="110" spans="1:17">
      <c r="A110" s="607"/>
      <c r="B110" s="612"/>
      <c r="C110" s="530"/>
      <c r="D110" s="613"/>
      <c r="E110" s="614"/>
      <c r="F110" s="615"/>
      <c r="G110" s="615"/>
      <c r="H110" s="614"/>
      <c r="I110" s="616"/>
      <c r="J110" s="950"/>
      <c r="K110" s="951"/>
      <c r="L110" s="951"/>
      <c r="M110" s="951"/>
      <c r="N110" s="951"/>
      <c r="O110" s="951"/>
      <c r="P110" s="951"/>
      <c r="Q110" s="951"/>
    </row>
    <row r="111" spans="1:17">
      <c r="A111" s="607"/>
      <c r="B111" s="612"/>
      <c r="C111" s="530"/>
      <c r="D111" s="613"/>
      <c r="E111" s="614"/>
      <c r="F111" s="615"/>
      <c r="G111" s="615"/>
      <c r="H111" s="614"/>
      <c r="I111" s="616"/>
      <c r="J111" s="950"/>
      <c r="K111" s="951"/>
      <c r="L111" s="951"/>
      <c r="M111" s="951"/>
      <c r="N111" s="951"/>
      <c r="O111" s="951"/>
      <c r="P111" s="951"/>
      <c r="Q111" s="951"/>
    </row>
    <row r="112" spans="1:17">
      <c r="A112" s="607" t="s">
        <v>608</v>
      </c>
      <c r="B112" s="617" t="s">
        <v>645</v>
      </c>
      <c r="C112" s="617"/>
      <c r="D112" s="608"/>
      <c r="E112" s="609"/>
      <c r="F112" s="608"/>
      <c r="G112" s="608"/>
      <c r="H112" s="608"/>
      <c r="I112" s="610"/>
      <c r="J112" s="608"/>
      <c r="K112" s="608"/>
      <c r="L112" s="608"/>
      <c r="M112" s="608"/>
      <c r="N112" s="608"/>
      <c r="O112" s="608"/>
      <c r="P112" s="608"/>
      <c r="Q112" s="608"/>
    </row>
    <row r="113" spans="1:17" ht="15.75">
      <c r="A113" s="518" t="s">
        <v>577</v>
      </c>
      <c r="B113" s="591" t="s">
        <v>646</v>
      </c>
      <c r="C113" s="591"/>
      <c r="D113" s="618"/>
      <c r="E113" s="605" t="s">
        <v>310</v>
      </c>
      <c r="F113" s="605" t="s">
        <v>638</v>
      </c>
      <c r="G113" s="605" t="s">
        <v>639</v>
      </c>
      <c r="H113" s="606" t="s">
        <v>640</v>
      </c>
      <c r="I113" s="605"/>
      <c r="J113" s="950"/>
      <c r="K113" s="951"/>
      <c r="L113" s="951"/>
      <c r="M113" s="951"/>
      <c r="N113" s="951"/>
      <c r="O113" s="951"/>
      <c r="P113" s="951"/>
      <c r="Q113" s="951"/>
    </row>
    <row r="114" spans="1:17">
      <c r="A114" s="607"/>
      <c r="B114" s="619" t="s">
        <v>647</v>
      </c>
      <c r="C114" s="620"/>
      <c r="D114" s="621"/>
      <c r="E114" s="614"/>
      <c r="F114" s="615"/>
      <c r="G114" s="615"/>
      <c r="H114" s="614"/>
      <c r="I114" s="616"/>
      <c r="J114" s="950"/>
      <c r="K114" s="951"/>
      <c r="L114" s="951"/>
      <c r="M114" s="951"/>
      <c r="N114" s="951"/>
      <c r="O114" s="951"/>
      <c r="P114" s="951"/>
      <c r="Q114" s="951"/>
    </row>
    <row r="115" spans="1:17">
      <c r="A115" s="607"/>
      <c r="B115" s="619" t="s">
        <v>648</v>
      </c>
      <c r="C115" s="620"/>
      <c r="D115" s="621"/>
      <c r="E115" s="614"/>
      <c r="F115" s="615"/>
      <c r="G115" s="615"/>
      <c r="H115" s="614"/>
      <c r="I115" s="616"/>
      <c r="J115" s="950"/>
      <c r="K115" s="951"/>
      <c r="L115" s="951"/>
      <c r="M115" s="951"/>
      <c r="N115" s="951"/>
      <c r="O115" s="951"/>
      <c r="P115" s="951"/>
      <c r="Q115" s="951"/>
    </row>
    <row r="116" spans="1:17">
      <c r="A116" s="607"/>
      <c r="B116" s="619" t="s">
        <v>11</v>
      </c>
      <c r="C116" s="620"/>
      <c r="D116" s="621"/>
      <c r="E116" s="614"/>
      <c r="F116" s="615"/>
      <c r="G116" s="615"/>
      <c r="H116" s="614"/>
      <c r="I116" s="616"/>
      <c r="J116" s="950"/>
      <c r="K116" s="951"/>
      <c r="L116" s="951"/>
      <c r="M116" s="951"/>
      <c r="N116" s="951"/>
      <c r="O116" s="951"/>
      <c r="P116" s="951"/>
      <c r="Q116" s="951"/>
    </row>
    <row r="117" spans="1:17" ht="15.75">
      <c r="A117" s="518"/>
      <c r="B117" s="592" t="s">
        <v>415</v>
      </c>
      <c r="C117" s="591"/>
      <c r="D117" s="618"/>
      <c r="E117" s="606"/>
      <c r="F117" s="605"/>
      <c r="G117" s="605"/>
      <c r="H117" s="606"/>
      <c r="I117" s="605"/>
      <c r="J117" s="950"/>
      <c r="K117" s="951"/>
      <c r="L117" s="951"/>
      <c r="M117" s="951"/>
      <c r="N117" s="951"/>
      <c r="O117" s="951"/>
      <c r="P117" s="951"/>
      <c r="Q117" s="951"/>
    </row>
    <row r="118" spans="1:17" ht="15.75">
      <c r="A118" s="518"/>
      <c r="B118" s="592" t="s">
        <v>649</v>
      </c>
      <c r="C118" s="591"/>
      <c r="D118" s="618"/>
      <c r="E118" s="606"/>
      <c r="F118" s="605"/>
      <c r="G118" s="605"/>
      <c r="H118" s="606"/>
      <c r="I118" s="605"/>
      <c r="J118" s="950"/>
      <c r="K118" s="951"/>
      <c r="L118" s="951"/>
      <c r="M118" s="951"/>
      <c r="N118" s="951"/>
      <c r="O118" s="951"/>
      <c r="P118" s="951"/>
      <c r="Q118" s="951"/>
    </row>
    <row r="119" spans="1:17" ht="15.75">
      <c r="A119" s="518"/>
      <c r="B119" s="592" t="s">
        <v>650</v>
      </c>
      <c r="C119" s="591"/>
      <c r="D119" s="618"/>
      <c r="E119" s="606"/>
      <c r="F119" s="605"/>
      <c r="G119" s="605"/>
      <c r="H119" s="606"/>
      <c r="I119" s="605"/>
      <c r="J119" s="950"/>
      <c r="K119" s="951"/>
      <c r="L119" s="951"/>
      <c r="M119" s="951"/>
      <c r="N119" s="951"/>
      <c r="O119" s="951"/>
      <c r="P119" s="951"/>
      <c r="Q119" s="951"/>
    </row>
    <row r="120" spans="1:17" ht="15.75">
      <c r="A120" s="518"/>
      <c r="B120" s="592" t="s">
        <v>651</v>
      </c>
      <c r="C120" s="591"/>
      <c r="D120" s="618"/>
      <c r="E120" s="606"/>
      <c r="F120" s="605"/>
      <c r="G120" s="605"/>
      <c r="H120" s="606"/>
      <c r="I120" s="605"/>
      <c r="J120" s="950"/>
      <c r="K120" s="951"/>
      <c r="L120" s="951"/>
      <c r="M120" s="951"/>
      <c r="N120" s="951"/>
      <c r="O120" s="951"/>
      <c r="P120" s="951"/>
      <c r="Q120" s="951"/>
    </row>
    <row r="121" spans="1:17" ht="15.75">
      <c r="A121" s="518"/>
      <c r="B121" s="592" t="s">
        <v>652</v>
      </c>
      <c r="C121" s="591"/>
      <c r="D121" s="618"/>
      <c r="E121" s="606"/>
      <c r="F121" s="605"/>
      <c r="G121" s="605"/>
      <c r="H121" s="606"/>
      <c r="I121" s="605"/>
      <c r="J121" s="950"/>
      <c r="K121" s="951"/>
      <c r="L121" s="951"/>
      <c r="M121" s="951"/>
      <c r="N121" s="951"/>
      <c r="O121" s="951"/>
      <c r="P121" s="951"/>
      <c r="Q121" s="951"/>
    </row>
    <row r="122" spans="1:17" ht="15.75">
      <c r="A122" s="518"/>
      <c r="B122" s="592" t="s">
        <v>471</v>
      </c>
      <c r="C122" s="591"/>
      <c r="D122" s="618"/>
      <c r="E122" s="606"/>
      <c r="F122" s="605"/>
      <c r="G122" s="605"/>
      <c r="H122" s="606"/>
      <c r="I122" s="605"/>
      <c r="J122" s="950"/>
      <c r="K122" s="951"/>
      <c r="L122" s="951"/>
      <c r="M122" s="951"/>
      <c r="N122" s="951"/>
      <c r="O122" s="951"/>
      <c r="P122" s="951"/>
      <c r="Q122" s="951"/>
    </row>
    <row r="123" spans="1:17" ht="15.75">
      <c r="A123" s="518"/>
      <c r="B123" s="592" t="s">
        <v>653</v>
      </c>
      <c r="C123" s="591"/>
      <c r="D123" s="618"/>
      <c r="E123" s="606"/>
      <c r="F123" s="605"/>
      <c r="G123" s="605"/>
      <c r="H123" s="606"/>
      <c r="I123" s="605"/>
      <c r="J123" s="950"/>
      <c r="K123" s="951"/>
      <c r="L123" s="951"/>
      <c r="M123" s="951"/>
      <c r="N123" s="951"/>
      <c r="O123" s="951"/>
      <c r="P123" s="951"/>
      <c r="Q123" s="951"/>
    </row>
    <row r="124" spans="1:17" ht="15.75">
      <c r="A124" s="518"/>
      <c r="B124" s="592" t="s">
        <v>654</v>
      </c>
      <c r="C124" s="591"/>
      <c r="D124" s="618"/>
      <c r="E124" s="606"/>
      <c r="F124" s="605"/>
      <c r="G124" s="605"/>
      <c r="H124" s="606"/>
      <c r="I124" s="605"/>
      <c r="J124" s="950"/>
      <c r="K124" s="951"/>
      <c r="L124" s="951"/>
      <c r="M124" s="951"/>
      <c r="N124" s="951"/>
      <c r="O124" s="951"/>
      <c r="P124" s="951"/>
      <c r="Q124" s="951"/>
    </row>
    <row r="125" spans="1:17" ht="15.75">
      <c r="A125" s="518"/>
      <c r="B125" s="592" t="s">
        <v>655</v>
      </c>
      <c r="C125" s="591"/>
      <c r="D125" s="618"/>
      <c r="E125" s="606"/>
      <c r="F125" s="605"/>
      <c r="G125" s="605"/>
      <c r="H125" s="606"/>
      <c r="I125" s="605"/>
      <c r="J125" s="950"/>
      <c r="K125" s="951"/>
      <c r="L125" s="951"/>
      <c r="M125" s="951"/>
      <c r="N125" s="951"/>
      <c r="O125" s="951"/>
      <c r="P125" s="951"/>
      <c r="Q125" s="951"/>
    </row>
    <row r="126" spans="1:17" ht="15.75">
      <c r="A126" s="518"/>
      <c r="B126" s="592" t="s">
        <v>656</v>
      </c>
      <c r="C126" s="591"/>
      <c r="D126" s="618"/>
      <c r="E126" s="606"/>
      <c r="F126" s="605"/>
      <c r="G126" s="605"/>
      <c r="H126" s="606"/>
      <c r="I126" s="605"/>
      <c r="J126" s="950"/>
      <c r="K126" s="951"/>
      <c r="L126" s="951"/>
      <c r="M126" s="951"/>
      <c r="N126" s="951"/>
      <c r="O126" s="951"/>
      <c r="P126" s="951"/>
      <c r="Q126" s="951"/>
    </row>
    <row r="127" spans="1:17" ht="15.75">
      <c r="A127" s="518"/>
      <c r="B127" s="592" t="s">
        <v>657</v>
      </c>
      <c r="C127" s="591"/>
      <c r="D127" s="618"/>
      <c r="E127" s="606"/>
      <c r="F127" s="605"/>
      <c r="G127" s="605"/>
      <c r="H127" s="606"/>
      <c r="I127" s="605"/>
      <c r="J127" s="950"/>
      <c r="K127" s="951"/>
      <c r="L127" s="951"/>
      <c r="M127" s="951"/>
      <c r="N127" s="951"/>
      <c r="O127" s="951"/>
      <c r="P127" s="951"/>
      <c r="Q127" s="951"/>
    </row>
    <row r="128" spans="1:17">
      <c r="A128" s="576"/>
      <c r="B128" s="592" t="s">
        <v>658</v>
      </c>
      <c r="C128" s="592"/>
      <c r="D128" s="592"/>
      <c r="E128" s="622"/>
      <c r="F128" s="623"/>
      <c r="G128" s="623"/>
      <c r="H128" s="622"/>
      <c r="I128" s="624"/>
      <c r="J128" s="950"/>
      <c r="K128" s="951"/>
      <c r="L128" s="951"/>
      <c r="M128" s="951"/>
      <c r="N128" s="951"/>
      <c r="O128" s="951"/>
      <c r="P128" s="951"/>
      <c r="Q128" s="951"/>
    </row>
    <row r="129" spans="1:17">
      <c r="A129" s="576"/>
      <c r="B129" s="592" t="s">
        <v>659</v>
      </c>
      <c r="C129" s="592"/>
      <c r="D129" s="592"/>
      <c r="E129" s="622"/>
      <c r="F129" s="623"/>
      <c r="G129" s="623"/>
      <c r="H129" s="622"/>
      <c r="I129" s="624"/>
      <c r="J129" s="950"/>
      <c r="K129" s="951"/>
      <c r="L129" s="951"/>
      <c r="M129" s="951"/>
      <c r="N129" s="951"/>
      <c r="O129" s="951"/>
      <c r="P129" s="951"/>
      <c r="Q129" s="951"/>
    </row>
    <row r="130" spans="1:17">
      <c r="A130" s="576"/>
      <c r="B130" s="592" t="s">
        <v>660</v>
      </c>
      <c r="C130" s="592"/>
      <c r="D130" s="592"/>
      <c r="E130" s="622"/>
      <c r="F130" s="623"/>
      <c r="G130" s="623"/>
      <c r="H130" s="622"/>
      <c r="I130" s="624"/>
      <c r="J130" s="950"/>
      <c r="K130" s="951"/>
      <c r="L130" s="951"/>
      <c r="M130" s="951"/>
      <c r="N130" s="951"/>
      <c r="O130" s="951"/>
      <c r="P130" s="951"/>
      <c r="Q130" s="951"/>
    </row>
    <row r="131" spans="1:17">
      <c r="A131" s="576"/>
      <c r="B131" s="592" t="s">
        <v>661</v>
      </c>
      <c r="C131" s="592"/>
      <c r="D131" s="592"/>
      <c r="E131" s="622"/>
      <c r="F131" s="623"/>
      <c r="G131" s="623"/>
      <c r="H131" s="622"/>
      <c r="I131" s="624"/>
      <c r="J131" s="950"/>
      <c r="K131" s="951"/>
      <c r="L131" s="951"/>
      <c r="M131" s="951"/>
      <c r="N131" s="951"/>
      <c r="O131" s="951"/>
      <c r="P131" s="951"/>
      <c r="Q131" s="951"/>
    </row>
    <row r="132" spans="1:17">
      <c r="A132" s="625"/>
      <c r="B132" s="626"/>
      <c r="C132" s="626"/>
      <c r="D132" s="627"/>
      <c r="E132" s="627"/>
      <c r="F132" s="627"/>
      <c r="G132" s="627"/>
      <c r="H132" s="627"/>
      <c r="I132" s="627"/>
    </row>
    <row r="133" spans="1:17">
      <c r="A133" s="628" t="s">
        <v>662</v>
      </c>
      <c r="B133" s="628"/>
      <c r="C133" s="628"/>
      <c r="D133" s="628"/>
      <c r="E133" s="629"/>
      <c r="F133" s="630" t="s">
        <v>662</v>
      </c>
      <c r="G133" s="630"/>
      <c r="H133" s="630"/>
      <c r="I133" s="630"/>
    </row>
    <row r="134" spans="1:17">
      <c r="A134" s="631" t="s">
        <v>663</v>
      </c>
      <c r="B134" s="631"/>
      <c r="C134" s="632"/>
      <c r="D134" s="633" t="s">
        <v>664</v>
      </c>
      <c r="E134" s="634" t="s">
        <v>665</v>
      </c>
      <c r="F134" s="634"/>
      <c r="G134" s="635"/>
      <c r="H134" s="635"/>
      <c r="I134" s="636" t="s">
        <v>666</v>
      </c>
    </row>
  </sheetData>
  <mergeCells count="92">
    <mergeCell ref="A133:D133"/>
    <mergeCell ref="A134:B134"/>
    <mergeCell ref="E134:F134"/>
    <mergeCell ref="B64:I64"/>
    <mergeCell ref="B68:I68"/>
    <mergeCell ref="J73:Q73"/>
    <mergeCell ref="B114:D114"/>
    <mergeCell ref="B115:D115"/>
    <mergeCell ref="B116:D116"/>
    <mergeCell ref="B60:C60"/>
    <mergeCell ref="D60:I60"/>
    <mergeCell ref="B61:C61"/>
    <mergeCell ref="D61:I61"/>
    <mergeCell ref="B62:C63"/>
    <mergeCell ref="D62:I62"/>
    <mergeCell ref="D63:I63"/>
    <mergeCell ref="B56:I56"/>
    <mergeCell ref="B57:C57"/>
    <mergeCell ref="D57:I57"/>
    <mergeCell ref="B58:C59"/>
    <mergeCell ref="D58:I58"/>
    <mergeCell ref="D59:I59"/>
    <mergeCell ref="B53:C53"/>
    <mergeCell ref="D53:I53"/>
    <mergeCell ref="B54:C54"/>
    <mergeCell ref="D54:I54"/>
    <mergeCell ref="B55:C55"/>
    <mergeCell ref="D55:I55"/>
    <mergeCell ref="B49:I49"/>
    <mergeCell ref="B50:C50"/>
    <mergeCell ref="D50:I50"/>
    <mergeCell ref="B51:C52"/>
    <mergeCell ref="D51:I51"/>
    <mergeCell ref="D52:I52"/>
    <mergeCell ref="B44:I44"/>
    <mergeCell ref="B45:I45"/>
    <mergeCell ref="B46:F46"/>
    <mergeCell ref="G46:I47"/>
    <mergeCell ref="B47:F47"/>
    <mergeCell ref="B48:I48"/>
    <mergeCell ref="B36:F36"/>
    <mergeCell ref="B37:F37"/>
    <mergeCell ref="B38:I38"/>
    <mergeCell ref="B39:I39"/>
    <mergeCell ref="B40:F40"/>
    <mergeCell ref="G40:I43"/>
    <mergeCell ref="B41:F41"/>
    <mergeCell ref="B42:F42"/>
    <mergeCell ref="B43:F43"/>
    <mergeCell ref="B28:F28"/>
    <mergeCell ref="G28:I28"/>
    <mergeCell ref="B29:F29"/>
    <mergeCell ref="G29:I29"/>
    <mergeCell ref="B31:F31"/>
    <mergeCell ref="G31:I37"/>
    <mergeCell ref="B32:F32"/>
    <mergeCell ref="B33:F33"/>
    <mergeCell ref="B34:F34"/>
    <mergeCell ref="B35:F35"/>
    <mergeCell ref="B19:F19"/>
    <mergeCell ref="G19:I20"/>
    <mergeCell ref="B20:F20"/>
    <mergeCell ref="B22:F22"/>
    <mergeCell ref="G22:I26"/>
    <mergeCell ref="B23:F23"/>
    <mergeCell ref="B24:F24"/>
    <mergeCell ref="B25:F25"/>
    <mergeCell ref="B26:F26"/>
    <mergeCell ref="J18:L18"/>
    <mergeCell ref="M18:Q18"/>
    <mergeCell ref="R18:V18"/>
    <mergeCell ref="W18:Z18"/>
    <mergeCell ref="AA18:AC18"/>
    <mergeCell ref="AD18:AF18"/>
    <mergeCell ref="B15:I15"/>
    <mergeCell ref="B16:I16"/>
    <mergeCell ref="B17:F17"/>
    <mergeCell ref="G17:I17"/>
    <mergeCell ref="J17:V17"/>
    <mergeCell ref="W17:AF17"/>
    <mergeCell ref="A5:B5"/>
    <mergeCell ref="C5:E5"/>
    <mergeCell ref="B7:I7"/>
    <mergeCell ref="B8:I8"/>
    <mergeCell ref="B11:I11"/>
    <mergeCell ref="B14:I14"/>
    <mergeCell ref="A1:B4"/>
    <mergeCell ref="C1:E4"/>
    <mergeCell ref="F1:I1"/>
    <mergeCell ref="F2:I2"/>
    <mergeCell ref="F3:I3"/>
    <mergeCell ref="F4:I4"/>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Gioi thieu</vt:lpstr>
      <vt:lpstr>Outline</vt:lpstr>
      <vt:lpstr>He thong QTNS</vt:lpstr>
      <vt:lpstr>3p</vt:lpstr>
      <vt:lpstr>CS P1 co dinh</vt:lpstr>
      <vt:lpstr>pan1 P1 co dinh theo vi tri</vt:lpstr>
      <vt:lpstr>Ket Qua 3P - Thang luong</vt:lpstr>
      <vt:lpstr>Tinh thu chinh sach</vt:lpstr>
      <vt:lpstr>MTCV TP Depot</vt:lpstr>
      <vt:lpstr>MTCV Chung tu</vt:lpstr>
      <vt:lpstr>KPI Tp Depot final</vt:lpstr>
      <vt:lpstr>KPI chung tu final tha noi</vt:lpstr>
      <vt:lpstr>KNL TP Depot final</vt:lpstr>
      <vt:lpstr>KNL NV final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KinhcanLap</dc:creator>
  <cp:lastModifiedBy>KinhcanLap</cp:lastModifiedBy>
  <cp:lastPrinted>2022-06-01T12:01:08Z</cp:lastPrinted>
  <dcterms:created xsi:type="dcterms:W3CDTF">2016-11-29T04:55:34Z</dcterms:created>
  <dcterms:modified xsi:type="dcterms:W3CDTF">2023-06-06T06:22:41Z</dcterms:modified>
</cp:coreProperties>
</file>