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5775" tabRatio="946" activeTab="3"/>
  </bookViews>
  <sheets>
    <sheet name="CTY" sheetId="17" r:id="rId1"/>
    <sheet name="XDCL" sheetId="19" r:id="rId2"/>
    <sheet name="BĐCL" sheetId="6" r:id="rId3"/>
    <sheet name="KPI CTY" sheetId="8" r:id="rId4"/>
    <sheet name="Ty trong" sheetId="20" r:id="rId5"/>
    <sheet name="KPI phong Giam sat" sheetId="30" r:id="rId6"/>
    <sheet name="KPI  TP" sheetId="31" r:id="rId7"/>
    <sheet name="KPI  Vi tri" sheetId="32" r:id="rId8"/>
    <sheet name="KPI  levl 3 %" sheetId="35" r:id="rId9"/>
    <sheet name="KPI  levl 3 diem" sheetId="36" r:id="rId10"/>
    <sheet name="Pan Ngan xep" sheetId="33" r:id="rId11"/>
    <sheet name="Pan tha noi" sheetId="34" r:id="rId12"/>
    <sheet name="CS" sheetId="27" r:id="rId13"/>
    <sheet name="Tinh thu chinh sach" sheetId="28" r:id="rId14"/>
    <sheet name="Bang du lieu" sheetId="29" r:id="rId15"/>
    <sheet name="PA ap dung vao DN" sheetId="37" r:id="rId16"/>
  </sheets>
  <definedNames>
    <definedName name="_xlnm._FilterDatabase" localSheetId="8" hidden="1">'KPI  levl 3 %'!$A$6:$T$16</definedName>
    <definedName name="_xlnm._FilterDatabase" localSheetId="9" hidden="1">'KPI  levl 3 diem'!$A$6:$T$16</definedName>
    <definedName name="_xlnm._FilterDatabase" localSheetId="6" hidden="1">'KPI  TP'!$A$5:$T$16</definedName>
    <definedName name="_xlnm._FilterDatabase" localSheetId="7" hidden="1">'KPI  Vi tri'!$A$5:$T$15</definedName>
    <definedName name="_xlnm._FilterDatabase" localSheetId="3" hidden="1">'KPI CTY'!$A$5:$AI$47</definedName>
    <definedName name="_xlnm._FilterDatabase" localSheetId="5" hidden="1">'KPI phong Giam sat'!$A$5:$O$56</definedName>
  </definedNames>
  <calcPr calcId="144525"/>
</workbook>
</file>

<file path=xl/calcChain.xml><?xml version="1.0" encoding="utf-8"?>
<calcChain xmlns="http://schemas.openxmlformats.org/spreadsheetml/2006/main">
  <c r="E12" i="28" l="1"/>
  <c r="E13" i="28"/>
  <c r="T14" i="28"/>
  <c r="S14" i="28"/>
  <c r="R14" i="28"/>
  <c r="Q14" i="28"/>
  <c r="D6" i="27" l="1"/>
  <c r="C7" i="27"/>
  <c r="C8" i="27" s="1"/>
  <c r="C9" i="27" s="1"/>
  <c r="O7" i="36"/>
  <c r="F7" i="36"/>
  <c r="F9" i="36"/>
  <c r="O15" i="36"/>
  <c r="O14" i="36"/>
  <c r="O13" i="36"/>
  <c r="O12" i="36"/>
  <c r="O11" i="36"/>
  <c r="O10" i="36"/>
  <c r="O8" i="36"/>
  <c r="F10" i="36"/>
  <c r="F15" i="36"/>
  <c r="F14" i="36"/>
  <c r="F13" i="36"/>
  <c r="F12" i="36"/>
  <c r="R12" i="36" s="1"/>
  <c r="F11" i="36"/>
  <c r="F8" i="36"/>
  <c r="E16" i="36"/>
  <c r="T6" i="36"/>
  <c r="O10" i="35"/>
  <c r="P10" i="35"/>
  <c r="O9" i="35"/>
  <c r="P9" i="35" s="1"/>
  <c r="R11" i="35"/>
  <c r="R14" i="35"/>
  <c r="R13" i="35"/>
  <c r="R12" i="35"/>
  <c r="R10" i="35"/>
  <c r="R9" i="35"/>
  <c r="R8" i="35"/>
  <c r="R7" i="35"/>
  <c r="Q15" i="35"/>
  <c r="R15" i="35" s="1"/>
  <c r="Q14" i="35"/>
  <c r="Q13" i="35"/>
  <c r="Q12" i="35"/>
  <c r="Q11" i="35"/>
  <c r="Q10" i="35"/>
  <c r="Q9" i="35"/>
  <c r="Q8" i="35"/>
  <c r="Q7" i="35"/>
  <c r="P14" i="35"/>
  <c r="P13" i="35"/>
  <c r="P12" i="35"/>
  <c r="P8" i="35"/>
  <c r="P7" i="35"/>
  <c r="P11" i="35"/>
  <c r="O15" i="35"/>
  <c r="P15" i="35" s="1"/>
  <c r="O14" i="35"/>
  <c r="O13" i="35"/>
  <c r="O12" i="35"/>
  <c r="O11" i="35"/>
  <c r="O8" i="35"/>
  <c r="O7" i="35"/>
  <c r="E16" i="35"/>
  <c r="T6" i="35"/>
  <c r="C10" i="27" l="1"/>
  <c r="D10" i="27" s="1"/>
  <c r="D9" i="27"/>
  <c r="D7" i="27"/>
  <c r="D8" i="27"/>
  <c r="R16" i="35"/>
  <c r="F16" i="36"/>
  <c r="R8" i="36"/>
  <c r="R13" i="36"/>
  <c r="O9" i="36"/>
  <c r="O16" i="36" s="1"/>
  <c r="R14" i="36"/>
  <c r="R11" i="36"/>
  <c r="R15" i="36"/>
  <c r="P16" i="35"/>
  <c r="P16" i="36" l="1"/>
  <c r="C11" i="34" l="1"/>
  <c r="H10" i="34"/>
  <c r="I10" i="34" s="1"/>
  <c r="I9" i="34"/>
  <c r="H9" i="34"/>
  <c r="H8" i="34"/>
  <c r="I8" i="34" s="1"/>
  <c r="I7" i="34"/>
  <c r="H7" i="34"/>
  <c r="D6" i="34"/>
  <c r="H6" i="34" s="1"/>
  <c r="I6" i="34" s="1"/>
  <c r="H5" i="34"/>
  <c r="I5" i="34" s="1"/>
  <c r="C11" i="33"/>
  <c r="L10" i="33"/>
  <c r="L9" i="33"/>
  <c r="L8" i="33"/>
  <c r="L7" i="33"/>
  <c r="L6" i="33"/>
  <c r="L5" i="33"/>
  <c r="L11" i="33" l="1"/>
  <c r="H14" i="33" s="1"/>
  <c r="I11" i="34"/>
  <c r="P15" i="31"/>
  <c r="P14" i="31"/>
  <c r="P13" i="31"/>
  <c r="P12" i="31"/>
  <c r="P11" i="31"/>
  <c r="P10" i="31"/>
  <c r="P9" i="31"/>
  <c r="P8" i="31"/>
  <c r="P7" i="31"/>
  <c r="P6" i="31"/>
  <c r="M15" i="31"/>
  <c r="M14" i="31"/>
  <c r="M13" i="31"/>
  <c r="M12" i="31"/>
  <c r="M11" i="31"/>
  <c r="M10" i="31"/>
  <c r="M9" i="31"/>
  <c r="M8" i="31"/>
  <c r="M7" i="31"/>
  <c r="M6" i="31"/>
  <c r="M6" i="32"/>
  <c r="P14" i="32"/>
  <c r="P13" i="32"/>
  <c r="P12" i="32"/>
  <c r="P11" i="32"/>
  <c r="P10" i="32"/>
  <c r="P9" i="32"/>
  <c r="P8" i="32"/>
  <c r="P7" i="32"/>
  <c r="P6" i="32"/>
  <c r="M14" i="32"/>
  <c r="M13" i="32"/>
  <c r="M12" i="32"/>
  <c r="M11" i="32"/>
  <c r="M10" i="32"/>
  <c r="M9" i="32"/>
  <c r="M8" i="32"/>
  <c r="M7" i="32"/>
  <c r="E15" i="32"/>
  <c r="T5" i="32"/>
  <c r="E16" i="31"/>
  <c r="T5" i="31"/>
  <c r="E56" i="30"/>
  <c r="E16" i="34" l="1"/>
  <c r="G16" i="34"/>
  <c r="J32" i="30"/>
  <c r="I32" i="30"/>
  <c r="J31" i="30"/>
  <c r="I31" i="30"/>
  <c r="E14" i="30" l="1"/>
  <c r="E11" i="30"/>
  <c r="E9" i="30"/>
  <c r="E6" i="30"/>
  <c r="O5" i="30"/>
  <c r="G46" i="8"/>
  <c r="G43" i="8"/>
  <c r="G40" i="8"/>
  <c r="G37" i="8"/>
  <c r="G34" i="8"/>
  <c r="G31" i="8"/>
  <c r="G28" i="8"/>
  <c r="G27" i="8"/>
  <c r="J38" i="20"/>
  <c r="J37" i="20"/>
  <c r="J36" i="20"/>
  <c r="C37" i="20"/>
  <c r="C27" i="20"/>
  <c r="G31" i="20"/>
  <c r="C28" i="20"/>
  <c r="I28" i="20" s="1"/>
  <c r="C29" i="20"/>
  <c r="I29" i="20" s="1"/>
  <c r="C30" i="20"/>
  <c r="C31" i="20"/>
  <c r="F31" i="20"/>
  <c r="I31" i="20" s="1"/>
  <c r="F30" i="20"/>
  <c r="E31" i="20"/>
  <c r="E30" i="20"/>
  <c r="E29" i="20"/>
  <c r="D31" i="20"/>
  <c r="D30" i="20"/>
  <c r="D29" i="20"/>
  <c r="D28" i="20"/>
  <c r="I30" i="20"/>
  <c r="I27" i="20"/>
  <c r="I26" i="20"/>
  <c r="B36" i="20"/>
  <c r="C35" i="20" s="1"/>
  <c r="B37" i="20"/>
  <c r="D35" i="20" s="1"/>
  <c r="B31" i="20"/>
  <c r="H25" i="20" s="1"/>
  <c r="B30" i="20"/>
  <c r="G25" i="20" s="1"/>
  <c r="B29" i="20"/>
  <c r="F25" i="20" s="1"/>
  <c r="B28" i="20"/>
  <c r="E25" i="20" s="1"/>
  <c r="B27" i="20"/>
  <c r="D25" i="20" s="1"/>
  <c r="B26" i="20"/>
  <c r="C25" i="20" s="1"/>
  <c r="I37" i="20"/>
  <c r="I36" i="20"/>
  <c r="D21" i="20"/>
  <c r="C21" i="20"/>
  <c r="C20" i="20"/>
  <c r="B21" i="20"/>
  <c r="E18" i="20" s="1"/>
  <c r="B20" i="20"/>
  <c r="D18" i="20" s="1"/>
  <c r="B19" i="20"/>
  <c r="C18" i="20" s="1"/>
  <c r="D14" i="20"/>
  <c r="C14" i="20"/>
  <c r="C13" i="20"/>
  <c r="C8" i="20"/>
  <c r="C7" i="20"/>
  <c r="C6" i="20"/>
  <c r="C43" i="8"/>
  <c r="C27" i="8"/>
  <c r="C18" i="8"/>
  <c r="C6" i="8"/>
  <c r="W5" i="8"/>
  <c r="V5" i="8"/>
  <c r="U5" i="8"/>
  <c r="T5" i="8"/>
  <c r="S5" i="8"/>
  <c r="R5" i="8"/>
  <c r="Q5" i="8"/>
  <c r="I32" i="20" l="1"/>
  <c r="J32" i="20" l="1"/>
  <c r="J31" i="20"/>
  <c r="J27" i="20"/>
  <c r="J30" i="20"/>
  <c r="J26" i="20"/>
  <c r="J29" i="20"/>
  <c r="J28" i="20"/>
  <c r="I38" i="20"/>
  <c r="I8" i="20"/>
  <c r="I7" i="20"/>
  <c r="I6" i="20"/>
  <c r="I5" i="20"/>
  <c r="K24" i="8"/>
  <c r="K22" i="8"/>
  <c r="I9" i="20" l="1"/>
  <c r="J8" i="20" s="1"/>
  <c r="J5" i="20"/>
  <c r="J6" i="20"/>
  <c r="C3" i="6"/>
  <c r="J7" i="20" l="1"/>
  <c r="I10" i="27"/>
  <c r="G13" i="28"/>
  <c r="I8" i="27"/>
  <c r="I6" i="27"/>
  <c r="F12" i="28"/>
  <c r="P30" i="28"/>
  <c r="O30" i="28"/>
  <c r="P29" i="28"/>
  <c r="O29" i="28"/>
  <c r="P28" i="28"/>
  <c r="O28" i="28"/>
  <c r="P27" i="28"/>
  <c r="O27" i="28"/>
  <c r="P26" i="28"/>
  <c r="O26" i="28"/>
  <c r="P25" i="28"/>
  <c r="O25" i="28"/>
  <c r="P24" i="28"/>
  <c r="O24" i="28"/>
  <c r="P23" i="28"/>
  <c r="O23" i="28"/>
  <c r="P22" i="28"/>
  <c r="O22" i="28"/>
  <c r="P21" i="28"/>
  <c r="O21" i="28"/>
  <c r="N18" i="28"/>
  <c r="T15" i="28"/>
  <c r="S15" i="28"/>
  <c r="R15" i="28"/>
  <c r="Q15" i="28"/>
  <c r="M15" i="28"/>
  <c r="L15" i="28"/>
  <c r="P15" i="28"/>
  <c r="U13" i="28"/>
  <c r="F13" i="28"/>
  <c r="U12" i="28"/>
  <c r="G10" i="27"/>
  <c r="G9" i="27"/>
  <c r="G8" i="27"/>
  <c r="I7" i="27"/>
  <c r="G6" i="27"/>
  <c r="N1" i="28" l="1"/>
  <c r="R1" i="28" s="1"/>
  <c r="Q23" i="28"/>
  <c r="W13" i="28"/>
  <c r="E15" i="28"/>
  <c r="Y12" i="28"/>
  <c r="AA15" i="28"/>
  <c r="O18" i="28"/>
  <c r="P18" i="28"/>
  <c r="AB15" i="28"/>
  <c r="U15" i="28"/>
  <c r="Z15" i="28"/>
  <c r="H10" i="27"/>
  <c r="H9" i="27"/>
  <c r="I9" i="27"/>
  <c r="H8" i="27"/>
  <c r="G12" i="28"/>
  <c r="I12" i="28" s="1"/>
  <c r="O12" i="28" s="1"/>
  <c r="G7" i="27"/>
  <c r="H7" i="27"/>
  <c r="H6" i="27"/>
  <c r="N13" i="28"/>
  <c r="X13" i="28"/>
  <c r="I13" i="28"/>
  <c r="O13" i="28" s="1"/>
  <c r="Y13" i="28"/>
  <c r="X12" i="28"/>
  <c r="J13" i="28"/>
  <c r="V12" i="28"/>
  <c r="K13" i="28"/>
  <c r="V13" i="28"/>
  <c r="W12" i="28"/>
  <c r="K12" i="28" l="1"/>
  <c r="G15" i="28"/>
  <c r="N12" i="28"/>
  <c r="AC12" i="28" s="1"/>
  <c r="J12" i="28"/>
  <c r="J15" i="28" s="1"/>
  <c r="F15" i="28"/>
  <c r="Y15" i="28"/>
  <c r="V15" i="28"/>
  <c r="W15" i="28"/>
  <c r="AC13" i="28"/>
  <c r="K15" i="28" l="1"/>
  <c r="O15" i="28"/>
  <c r="X15" i="28"/>
  <c r="N15" i="28" l="1"/>
  <c r="AC15" i="28"/>
  <c r="I15" i="28"/>
  <c r="Q18" i="28" l="1"/>
  <c r="R23" i="28"/>
  <c r="S23" i="28" s="1"/>
  <c r="AD15" i="28"/>
  <c r="I21" i="20" l="1"/>
  <c r="I20" i="20"/>
  <c r="I19" i="20"/>
  <c r="F14" i="20"/>
  <c r="F13" i="20"/>
  <c r="F12" i="20"/>
  <c r="I22" i="20" l="1"/>
  <c r="F15" i="20"/>
  <c r="I13" i="20" s="1"/>
  <c r="G11" i="8" s="1"/>
  <c r="J22" i="20" l="1"/>
  <c r="J20" i="20"/>
  <c r="G21" i="8" s="1"/>
  <c r="J21" i="20"/>
  <c r="G23" i="8" s="1"/>
  <c r="J19" i="20"/>
  <c r="G18" i="8" s="1"/>
  <c r="I12" i="20"/>
  <c r="G6" i="8" s="1"/>
  <c r="I15" i="20"/>
  <c r="I14" i="20"/>
  <c r="G13" i="8" s="1"/>
  <c r="B3" i="19"/>
  <c r="A1" i="36" l="1"/>
  <c r="A1" i="35"/>
  <c r="A1" i="31"/>
  <c r="A1" i="32"/>
  <c r="A1" i="30"/>
  <c r="B3" i="6"/>
  <c r="P5" i="8" l="1"/>
  <c r="A1" i="8" l="1"/>
</calcChain>
</file>

<file path=xl/comments1.xml><?xml version="1.0" encoding="utf-8"?>
<comments xmlns="http://schemas.openxmlformats.org/spreadsheetml/2006/main">
  <authors>
    <author>KinhcanLap</author>
  </authors>
  <commentList>
    <comment ref="G40" authorId="0">
      <text>
        <r>
          <rPr>
            <b/>
            <sz val="8"/>
            <color indexed="81"/>
            <rFont val="Tahoma"/>
            <family val="2"/>
            <charset val="163"/>
          </rPr>
          <t>KinhcanLap:</t>
        </r>
        <r>
          <rPr>
            <sz val="8"/>
            <color indexed="81"/>
            <rFont val="Tahoma"/>
            <family val="2"/>
            <charset val="163"/>
          </rPr>
          <t xml:space="preserve">
Việc đòi tiền của CS</t>
        </r>
      </text>
    </comment>
    <comment ref="G52" authorId="0">
      <text>
        <r>
          <rPr>
            <b/>
            <sz val="8"/>
            <color indexed="81"/>
            <rFont val="Tahoma"/>
            <family val="2"/>
            <charset val="163"/>
          </rPr>
          <t>KinhcanLap:</t>
        </r>
        <r>
          <rPr>
            <sz val="8"/>
            <color indexed="81"/>
            <rFont val="Tahoma"/>
            <family val="2"/>
            <charset val="163"/>
          </rPr>
          <t xml:space="preserve">
Tùy thuộc vào yêu cầu của hợp đồng</t>
        </r>
      </text>
    </comment>
  </commentList>
</comments>
</file>

<file path=xl/comments2.xml><?xml version="1.0" encoding="utf-8"?>
<comments xmlns="http://schemas.openxmlformats.org/spreadsheetml/2006/main">
  <authors>
    <author>KinhcanLap</author>
  </authors>
  <commentList>
    <comment ref="G13" authorId="0">
      <text>
        <r>
          <rPr>
            <b/>
            <sz val="8"/>
            <color indexed="81"/>
            <rFont val="Tahoma"/>
            <family val="2"/>
            <charset val="163"/>
          </rPr>
          <t>KinhcanLap:</t>
        </r>
        <r>
          <rPr>
            <sz val="8"/>
            <color indexed="81"/>
            <rFont val="Tahoma"/>
            <family val="2"/>
            <charset val="163"/>
          </rPr>
          <t xml:space="preserve">
Tùy thuộc vào yêu cầu của hợp đồng</t>
        </r>
      </text>
    </comment>
  </commentList>
</comments>
</file>

<file path=xl/comments3.xml><?xml version="1.0" encoding="utf-8"?>
<comments xmlns="http://schemas.openxmlformats.org/spreadsheetml/2006/main">
  <authors>
    <author>KinhcanLap</author>
  </authors>
  <commentList>
    <comment ref="G14" authorId="0">
      <text>
        <r>
          <rPr>
            <b/>
            <sz val="8"/>
            <color indexed="81"/>
            <rFont val="Tahoma"/>
            <family val="2"/>
            <charset val="163"/>
          </rPr>
          <t>KinhcanLap:</t>
        </r>
        <r>
          <rPr>
            <sz val="8"/>
            <color indexed="81"/>
            <rFont val="Tahoma"/>
            <family val="2"/>
            <charset val="163"/>
          </rPr>
          <t xml:space="preserve">
Tùy thuộc vào yêu cầu của hợp đồng</t>
        </r>
      </text>
    </comment>
  </commentList>
</comments>
</file>

<file path=xl/comments4.xml><?xml version="1.0" encoding="utf-8"?>
<comments xmlns="http://schemas.openxmlformats.org/spreadsheetml/2006/main">
  <authors>
    <author>KinhcanLap</author>
  </authors>
  <commentList>
    <comment ref="G14" authorId="0">
      <text>
        <r>
          <rPr>
            <b/>
            <sz val="8"/>
            <color indexed="81"/>
            <rFont val="Tahoma"/>
            <family val="2"/>
            <charset val="163"/>
          </rPr>
          <t>KinhcanLap:</t>
        </r>
        <r>
          <rPr>
            <sz val="8"/>
            <color indexed="81"/>
            <rFont val="Tahoma"/>
            <family val="2"/>
            <charset val="163"/>
          </rPr>
          <t xml:space="preserve">
Tùy thuộc vào yêu cầu của hợp đồng</t>
        </r>
      </text>
    </comment>
  </commentList>
</comments>
</file>

<file path=xl/sharedStrings.xml><?xml version="1.0" encoding="utf-8"?>
<sst xmlns="http://schemas.openxmlformats.org/spreadsheetml/2006/main" count="1396" uniqueCount="492">
  <si>
    <t>Stt</t>
  </si>
  <si>
    <t>I</t>
  </si>
  <si>
    <t>II</t>
  </si>
  <si>
    <t xml:space="preserve"> </t>
  </si>
  <si>
    <t>III</t>
  </si>
  <si>
    <t>Lợi nhuận</t>
  </si>
  <si>
    <t>Khách hàng</t>
  </si>
  <si>
    <t>Tài chính</t>
  </si>
  <si>
    <t>Quy trình nội bộ</t>
  </si>
  <si>
    <t>Học hỏi phát triển</t>
  </si>
  <si>
    <t>Số:</t>
  </si>
  <si>
    <t>Ngày: ……/……/………</t>
  </si>
  <si>
    <t>Viễn cảnh BSC</t>
  </si>
  <si>
    <t>Ký hiệu</t>
  </si>
  <si>
    <t>Mục tiêu</t>
  </si>
  <si>
    <t>Trọng số</t>
  </si>
  <si>
    <t>Thước đo, đơn vị tính</t>
  </si>
  <si>
    <t>KPI</t>
  </si>
  <si>
    <t>Tần suất kiểm soát</t>
  </si>
  <si>
    <t>Công cụ đo lường/Nguồn chứng minh</t>
  </si>
  <si>
    <t>Chỉ đạo thực hiện</t>
  </si>
  <si>
    <t>Phân bổ mục tiêu Công ty cho các Đơn vị theo chức năng, nhiệm vụ của Đơn vị</t>
  </si>
  <si>
    <t>PHÂN BỔ MỤC TIÊU THEO THÁNG</t>
  </si>
  <si>
    <t>Nhóm</t>
  </si>
  <si>
    <t>Thành phần</t>
  </si>
  <si>
    <t>Tham chiếu</t>
  </si>
  <si>
    <t>Chỉ tiêu</t>
  </si>
  <si>
    <t>F1</t>
  </si>
  <si>
    <t>F2</t>
  </si>
  <si>
    <t>C1</t>
  </si>
  <si>
    <t>P1</t>
  </si>
  <si>
    <t>IV</t>
  </si>
  <si>
    <t>L1</t>
  </si>
  <si>
    <t>Tổng</t>
  </si>
  <si>
    <r>
      <t xml:space="preserve">Hướng dẫn phân bổ chỉ tiêu Công ty xuống các Đơn vị: Căn cứ theo Ma trận chức năng Công ty để phân bổ theo các tiêu thức: C </t>
    </r>
    <r>
      <rPr>
        <i/>
        <sz val="11"/>
        <color indexed="8"/>
        <rFont val="Times New Roman"/>
        <family val="1"/>
      </rPr>
      <t>(Chịu trách nhiệm chính)</t>
    </r>
    <r>
      <rPr>
        <b/>
        <i/>
        <sz val="11"/>
        <color indexed="8"/>
        <rFont val="Times New Roman"/>
        <family val="1"/>
      </rPr>
      <t xml:space="preserve">, T </t>
    </r>
    <r>
      <rPr>
        <i/>
        <sz val="11"/>
        <color indexed="8"/>
        <rFont val="Times New Roman"/>
        <family val="1"/>
      </rPr>
      <t>(tham gia trực tiếp vào dòng chảy hoạt động)</t>
    </r>
    <r>
      <rPr>
        <b/>
        <i/>
        <sz val="11"/>
        <color indexed="8"/>
        <rFont val="Times New Roman"/>
        <family val="1"/>
      </rPr>
      <t xml:space="preserve">, H </t>
    </r>
    <r>
      <rPr>
        <i/>
        <sz val="11"/>
        <color indexed="8"/>
        <rFont val="Times New Roman"/>
        <family val="1"/>
      </rPr>
      <t>(hỗ trợ)</t>
    </r>
  </si>
  <si>
    <t>Người nhận mục tiêu</t>
  </si>
  <si>
    <t>Ngày …. Tháng ….. Năm …….</t>
  </si>
  <si>
    <t>Nguyễn Hùng Cường | kinhcan24 | Blognhansu.net.vn</t>
  </si>
  <si>
    <t>Hoài Bão</t>
  </si>
  <si>
    <t>Trọng số Mục tiêu</t>
  </si>
  <si>
    <t>Tiêu chí</t>
  </si>
  <si>
    <t>F11</t>
  </si>
  <si>
    <t>F21</t>
  </si>
  <si>
    <t>F3</t>
  </si>
  <si>
    <t>F31</t>
  </si>
  <si>
    <t>KH</t>
  </si>
  <si>
    <t>Tên:</t>
  </si>
  <si>
    <t>Lĩnh vực:</t>
  </si>
  <si>
    <t>DS năm trước:</t>
  </si>
  <si>
    <t>Số lượng người:</t>
  </si>
  <si>
    <t>Tỷ lệ Chi phí/ Doanh số:</t>
  </si>
  <si>
    <t>Lương:</t>
  </si>
  <si>
    <t>Sơ đồ tổ chức:</t>
  </si>
  <si>
    <t>THÔNG TIN DOANH NGHIỆP</t>
  </si>
  <si>
    <t>XÂY DỰNG CHIẾN LƯỢC</t>
  </si>
  <si>
    <t>Tên Công ty:</t>
  </si>
  <si>
    <t>Triết lý kinh doanh:</t>
  </si>
  <si>
    <t>Phạm vi kinh doanh:</t>
  </si>
  <si>
    <t>Năng lực cốt lõi:</t>
  </si>
  <si>
    <t>Tầm nhìn:</t>
  </si>
  <si>
    <t>Năm</t>
  </si>
  <si>
    <t>Doanh thu</t>
  </si>
  <si>
    <t>ROE</t>
  </si>
  <si>
    <t>Thị Phần</t>
  </si>
  <si>
    <t>Quy mô thị trường</t>
  </si>
  <si>
    <t>Tầm nhìn ngắn hạn</t>
  </si>
  <si>
    <t>Tầm nhìn trung hạn:</t>
  </si>
  <si>
    <t>Tầm nhìn dài hạn:</t>
  </si>
  <si>
    <t>Hoài bão</t>
  </si>
  <si>
    <t>Trong vòng 5 năm</t>
  </si>
  <si>
    <t>Phương châm hoạt động/ SM:</t>
  </si>
  <si>
    <t>1. CHIẾN LƯỢC CÔNG TY</t>
  </si>
  <si>
    <t>2. CHIẾN LƯỢC SẢN PHẨM</t>
  </si>
  <si>
    <t>3. CHIẾN LƯỢC PHÁT TRIỂN THỊ TRƯỜNG</t>
  </si>
  <si>
    <t>4. CHIẾN LƯỢC CẠNH TRANH</t>
  </si>
  <si>
    <t>BẢN ĐỒ CHIẾN LƯỢC CÔNG TY</t>
  </si>
  <si>
    <t>BẢNG GIAO MỤC TIÊU HOẠT ĐỘNG TOÀN CÔNG TY NĂM 
(Ban hành theo quyết định số ………./HĐQT ngày ……/……./…………</t>
  </si>
  <si>
    <t>Tài Chính</t>
  </si>
  <si>
    <t>Nội bộ</t>
  </si>
  <si>
    <t>Phát triển</t>
  </si>
  <si>
    <t>F22</t>
  </si>
  <si>
    <t>F32</t>
  </si>
  <si>
    <t>C11</t>
  </si>
  <si>
    <t>C4</t>
  </si>
  <si>
    <t>C5</t>
  </si>
  <si>
    <t>C41</t>
  </si>
  <si>
    <t>C42</t>
  </si>
  <si>
    <t>C51</t>
  </si>
  <si>
    <t>C52</t>
  </si>
  <si>
    <t>C53</t>
  </si>
  <si>
    <t>P2</t>
  </si>
  <si>
    <t>P3</t>
  </si>
  <si>
    <t>P4</t>
  </si>
  <si>
    <t>P11</t>
  </si>
  <si>
    <t>L2</t>
  </si>
  <si>
    <t>L11</t>
  </si>
  <si>
    <t>L12</t>
  </si>
  <si>
    <t>L21</t>
  </si>
  <si>
    <t>P31</t>
  </si>
  <si>
    <t>tỷ</t>
  </si>
  <si>
    <t>Giảm chi phí</t>
  </si>
  <si>
    <t>Tăng lợi nhuận</t>
  </si>
  <si>
    <t>Tăng doanh thu</t>
  </si>
  <si>
    <t>%</t>
  </si>
  <si>
    <t>Tìm kiếm khách hàng mới</t>
  </si>
  <si>
    <t>triệu</t>
  </si>
  <si>
    <t>tháng</t>
  </si>
  <si>
    <t>P41</t>
  </si>
  <si>
    <t>P32</t>
  </si>
  <si>
    <t>P33</t>
  </si>
  <si>
    <t>P21</t>
  </si>
  <si>
    <t>P22</t>
  </si>
  <si>
    <t>P23</t>
  </si>
  <si>
    <t>C54</t>
  </si>
  <si>
    <t xml:space="preserve">TÍNH TỶ TRỌNG </t>
  </si>
  <si>
    <t>Tỷ trọng</t>
  </si>
  <si>
    <t>F33</t>
  </si>
  <si>
    <t>Tháng</t>
  </si>
  <si>
    <t>Báo cáo KD</t>
  </si>
  <si>
    <t>Báo cáo Mar</t>
  </si>
  <si>
    <t>GĐ</t>
  </si>
  <si>
    <t>C</t>
  </si>
  <si>
    <t>T</t>
  </si>
  <si>
    <t>Level</t>
  </si>
  <si>
    <t>Phụ cấp #</t>
  </si>
  <si>
    <t>Thực thưởng</t>
  </si>
  <si>
    <t>Tháng (30%)</t>
  </si>
  <si>
    <t>Quý (30%)</t>
  </si>
  <si>
    <t>6 tháng (40%)</t>
  </si>
  <si>
    <t>- Để tính thưởng KPI thì mức đạt KPI &gt; 60%</t>
  </si>
  <si>
    <t>- 3 tháng liên tiếp &lt; 50% KPI thì sẽ phải xuống bậc</t>
  </si>
  <si>
    <t>2. Chính sách cho vị trí TP SX</t>
  </si>
  <si>
    <t>- Tổng thưởng KPI của TP bằng 50% tổng thưởng nhân viên phòng</t>
  </si>
  <si>
    <t>Họ tên</t>
  </si>
  <si>
    <t>Bậc</t>
  </si>
  <si>
    <t>Thưởng</t>
  </si>
  <si>
    <t>Phụ cấp</t>
  </si>
  <si>
    <t>Phúc lợi</t>
  </si>
  <si>
    <t>Tổng thu nhập</t>
  </si>
  <si>
    <t>Thực nhận hàng tháng</t>
  </si>
  <si>
    <t>Chi phí Quản lý</t>
  </si>
  <si>
    <t>Tổng chi phí</t>
  </si>
  <si>
    <t>Chi phí SX</t>
  </si>
  <si>
    <t>Khác</t>
  </si>
  <si>
    <t>Văn phòng</t>
  </si>
  <si>
    <t>BHXH (17,5%)</t>
  </si>
  <si>
    <t>BHTN (1%)</t>
  </si>
  <si>
    <t>BHYT (3%)</t>
  </si>
  <si>
    <t>CĐ (2%)</t>
  </si>
  <si>
    <t>CEO</t>
  </si>
  <si>
    <t>NS</t>
  </si>
  <si>
    <t>KT</t>
  </si>
  <si>
    <t>Thắng</t>
  </si>
  <si>
    <t>Hùng</t>
  </si>
  <si>
    <t>Cường</t>
  </si>
  <si>
    <t>Minh</t>
  </si>
  <si>
    <t>Hà</t>
  </si>
  <si>
    <t>Năm 2019</t>
  </si>
  <si>
    <t>TP</t>
  </si>
  <si>
    <t>Tổng doanh số tháng</t>
  </si>
  <si>
    <t>Loại chi phí</t>
  </si>
  <si>
    <t>Tỷ lệ</t>
  </si>
  <si>
    <t xml:space="preserve">Năm </t>
  </si>
  <si>
    <t>Tính thử</t>
  </si>
  <si>
    <t>Kinh doanh</t>
  </si>
  <si>
    <t>Sản xuất</t>
  </si>
  <si>
    <t>QA</t>
  </si>
  <si>
    <t>Nhân sự</t>
  </si>
  <si>
    <t>Kế toán</t>
  </si>
  <si>
    <t>Thuế</t>
  </si>
  <si>
    <t>LN sau thuế</t>
  </si>
  <si>
    <t>Năm 2020</t>
  </si>
  <si>
    <t>Cả năm</t>
  </si>
  <si>
    <t>BẢNG THEO DÕI DOANH THU</t>
  </si>
  <si>
    <t>Nhân viên</t>
  </si>
  <si>
    <t>Hợp đồng</t>
  </si>
  <si>
    <t>ID Space</t>
  </si>
  <si>
    <t>Thiết kế, sản xuất và thi công nội thất</t>
  </si>
  <si>
    <t>1 tỷ lợi nhuận</t>
  </si>
  <si>
    <t>triệu/ tháng</t>
  </si>
  <si>
    <t>Xưởng Nội thất</t>
  </si>
  <si>
    <t>Thi công Cơ điện</t>
  </si>
  <si>
    <t>HR</t>
  </si>
  <si>
    <t>Thanh Quyết toán</t>
  </si>
  <si>
    <t>Thiết kế</t>
  </si>
  <si>
    <t>Vật tư</t>
  </si>
  <si>
    <t>Giám sát</t>
  </si>
  <si>
    <t>Tạo ra không gian sống đẹp thuận tiện cho khách hàng với chi phí tối ưu</t>
  </si>
  <si>
    <t>Hà Nội</t>
  </si>
  <si>
    <t>0. PHÂN TÍCH SWOT</t>
  </si>
  <si>
    <t>Tỷ lệ không thu hồi được công nợ</t>
  </si>
  <si>
    <t>Thời gian thu hồi công nợ KH là DN</t>
  </si>
  <si>
    <t>Tỷ lệ giảm chi phí thiết kế so với TB năm trước</t>
  </si>
  <si>
    <t>Tỷ lệ giảm chi phí nhập hàng</t>
  </si>
  <si>
    <t>Tỷ lệ tổng chi phí cần giảm</t>
  </si>
  <si>
    <t>Tổng lợi nhận đạt được</t>
  </si>
  <si>
    <t>Tỷ lệ lợi nhuận/ tổng doanh thu</t>
  </si>
  <si>
    <t>Tổng doanh số cần đạt được</t>
  </si>
  <si>
    <t>Giá trị TB của đơn hàng DN</t>
  </si>
  <si>
    <t>Giá trị TB của đơn hàng Cá nhân</t>
  </si>
  <si>
    <t>Số đơn hàng DN</t>
  </si>
  <si>
    <t>ĐH</t>
  </si>
  <si>
    <t>Số đơn hàng CN</t>
  </si>
  <si>
    <t>Tổng Số khách mới</t>
  </si>
  <si>
    <t>Tổng số KH Doanh nghiệp</t>
  </si>
  <si>
    <t>Tổng số KH Cá nhân</t>
  </si>
  <si>
    <t>Duy trì mối quan hệ với khách hàng</t>
  </si>
  <si>
    <t>Tỷ lệ KH mua sản phẩm qua mối quan hệ/ tổng số KH</t>
  </si>
  <si>
    <t>Tổng số KH mua sản phẩm qua mối quan hệ</t>
  </si>
  <si>
    <t>Phát triển thương hiệu</t>
  </si>
  <si>
    <t>Tỷ lệ KH mua sản phẩm qua Quảng cáo/ tổng số KH</t>
  </si>
  <si>
    <t>Tổng số KH mua sản phẩm qua QC</t>
  </si>
  <si>
    <t>Thời gian hoàn thành Website</t>
  </si>
  <si>
    <t>Điểm google Speed cho website</t>
  </si>
  <si>
    <t>Điểm</t>
  </si>
  <si>
    <t>0. Tỷ trọng giữa các viễn cảnh</t>
  </si>
  <si>
    <t>1. Tỷ trọng giữa các mục tiêu trong Viễn cảnh tài chính</t>
  </si>
  <si>
    <t>2. Tỷ trọng giữa các mục tiêu trong Viễn cảnh Khách hàng</t>
  </si>
  <si>
    <t>Thời gian hoàn thành quy trình vật tư</t>
    <phoneticPr fontId="15"/>
  </si>
  <si>
    <t>1/9/2020</t>
    <phoneticPr fontId="15"/>
  </si>
  <si>
    <t>Tuần</t>
  </si>
  <si>
    <t>Số lượng nhóm vật liệu</t>
    <phoneticPr fontId="15"/>
  </si>
  <si>
    <t>Nhóm</t>
    <phoneticPr fontId="15"/>
  </si>
  <si>
    <t>Số lượng nhà cung cấp</t>
    <phoneticPr fontId="15"/>
  </si>
  <si>
    <t>NCC/nhóm VL</t>
    <phoneticPr fontId="15"/>
  </si>
  <si>
    <t>1/8/2020</t>
    <phoneticPr fontId="15"/>
  </si>
  <si>
    <t>Thời gian hoàn thành thư viện thiết kế</t>
    <phoneticPr fontId="15"/>
  </si>
  <si>
    <t>1/8/2010</t>
    <phoneticPr fontId="15"/>
  </si>
  <si>
    <t>Quý</t>
  </si>
  <si>
    <t>Bản</t>
    <phoneticPr fontId="15"/>
  </si>
  <si>
    <t>Thời gian thiết kế</t>
    <phoneticPr fontId="15"/>
  </si>
  <si>
    <t>tuần</t>
    <phoneticPr fontId="15"/>
  </si>
  <si>
    <t>Thời gian hoàn thành danh sách NCC</t>
  </si>
  <si>
    <t>Nâng cao năng lực giám sát</t>
    <phoneticPr fontId="15"/>
  </si>
  <si>
    <t>Xây dựng Hệ thống nhà thầu</t>
  </si>
  <si>
    <t>Hoàn thiện Quy trình Vật tư</t>
  </si>
  <si>
    <t>Nâng cao hiệu suất thiết kế</t>
  </si>
  <si>
    <t>Nâng cao hiệu quả thi công</t>
  </si>
  <si>
    <t>31/7/2020</t>
  </si>
  <si>
    <t>Tiến độ thi công / 1 tỷ khối lượng</t>
  </si>
  <si>
    <t>ngày</t>
  </si>
  <si>
    <t>Nâng cao hiệu quả Sản xuất</t>
  </si>
  <si>
    <t>Tỷ lệ sản phẩm lỗi</t>
  </si>
  <si>
    <t>Tổng số lỗi / năm</t>
  </si>
  <si>
    <t>lỗi</t>
  </si>
  <si>
    <t>Nâng cao hiệu quả Thanh quyết toán</t>
  </si>
  <si>
    <t>Thời gian thanh quyết toán TB</t>
  </si>
  <si>
    <t>20/7/2020</t>
  </si>
  <si>
    <t>P5</t>
  </si>
  <si>
    <t>P6</t>
  </si>
  <si>
    <t>Thời gian hoàn thành chính sách lương Thi công</t>
  </si>
  <si>
    <t>Thời gian hoàn thành chính sách lương TQT</t>
  </si>
  <si>
    <t>Thời gian hoàn thành chính sách ĐG KPI TQT</t>
  </si>
  <si>
    <t>31/8/2020</t>
  </si>
  <si>
    <t>Nâng cao năng lực sản xuất</t>
  </si>
  <si>
    <t>Số lượng nhân viên tuyển dụng thêm</t>
  </si>
  <si>
    <t>người</t>
  </si>
  <si>
    <t>Số lượng nhân viên thay thế</t>
  </si>
  <si>
    <t>Số buổi đào tạo nội bộ giám sát</t>
  </si>
  <si>
    <t>buổi</t>
  </si>
  <si>
    <t>F12</t>
  </si>
  <si>
    <t>F13</t>
  </si>
  <si>
    <t>F14</t>
  </si>
  <si>
    <t>F15</t>
  </si>
  <si>
    <t>F34</t>
  </si>
  <si>
    <t>F35</t>
  </si>
  <si>
    <t>C12</t>
  </si>
  <si>
    <t>C13</t>
  </si>
  <si>
    <t>P42</t>
  </si>
  <si>
    <t>P43</t>
  </si>
  <si>
    <t>P51</t>
  </si>
  <si>
    <t>P52</t>
  </si>
  <si>
    <t>P53</t>
  </si>
  <si>
    <t>P61</t>
  </si>
  <si>
    <t>P62</t>
  </si>
  <si>
    <t>P63</t>
  </si>
  <si>
    <t>L13</t>
  </si>
  <si>
    <t>3. Tỷ trọng giữa các mục tiêu trong Viễn cảnh Nội bộ</t>
  </si>
  <si>
    <t>4. Tỷ trọng giữa các mục tiêu trong Viễn cảnh Phát triển</t>
  </si>
  <si>
    <t>Số lượng bản thiết kế</t>
  </si>
  <si>
    <t>Thời gian hoàn thành Quy trình đo đạc</t>
  </si>
  <si>
    <t>Thời gian hoàn thành chính sách đánh giá KPI Thi công</t>
  </si>
  <si>
    <t xml:space="preserve">Thời gian TB đào tạo nhân viên mới </t>
  </si>
  <si>
    <t>Báo cáo Kế toán</t>
  </si>
  <si>
    <t>Báo cáo NS</t>
  </si>
  <si>
    <t>Báo cáo Vật Tư</t>
  </si>
  <si>
    <t>Báo cáo Thiết Kế</t>
  </si>
  <si>
    <t>Báo cáo Thi công</t>
  </si>
  <si>
    <t>Báo cáo SX</t>
  </si>
  <si>
    <t>Báo cáo TQT</t>
  </si>
  <si>
    <t>H</t>
  </si>
  <si>
    <t>Triển khai thi công</t>
  </si>
  <si>
    <t>Tỷ lệ nhận yêu cầu từ bộ phận CSKH (nhận lệnh sản xuất)</t>
  </si>
  <si>
    <t>Số lần phàn nàn về việc bàn giao mặt bằng của chủ đầu tư (khách hàng)/dự án</t>
  </si>
  <si>
    <t>phàn nàn</t>
  </si>
  <si>
    <t>Tỷ lệ mặt bằng được bàn giao có chữ ký CĐT</t>
  </si>
  <si>
    <t>Tỷ lệ dự án được lên phương án thi công qua phê duyệt</t>
  </si>
  <si>
    <t>Tỷ lệ hoàn thành check list bảo hộ lao động</t>
  </si>
  <si>
    <t>Tỷ lệ biên bản bàn giao công cụ bảo hộ được xác nhận của nhà thầu</t>
  </si>
  <si>
    <t>Số lỗi XD cơ bản không đúng thiết kế, tiêu chuẩn XD, không đúng tiến độ/ dự án</t>
  </si>
  <si>
    <t>Số lỗi vi phạm an toàn lao động/ dự án</t>
  </si>
  <si>
    <t>Số lỗi điện nước không đúng thiết kế, tiêu chuẩn, tiến độ/ dự án</t>
  </si>
  <si>
    <t>Số lỗi ốp, sơn bả không đúng thiết kế, tiêu chuẩn, tiến độ/ dự án</t>
  </si>
  <si>
    <t>Số lỗi lắp đặt nội thất không đúng thiết kế, tiêu chuẩn, tiến độ/ dự án</t>
  </si>
  <si>
    <t>Tỷ lệ dự án được kê đồ decor theo chủng loại thiết kế</t>
  </si>
  <si>
    <t>Doanh số đồ decor</t>
  </si>
  <si>
    <t>Số lỗi vệ sinh công nghiệp/ dự án</t>
  </si>
  <si>
    <t>Tỷ lệ dự án được giám sát rà soát tổng thể trước khi tiến hành nghiệm thu nội bộ</t>
  </si>
  <si>
    <t>Tỷ lệ các dự án được ký nghiệm thu nội bộ</t>
  </si>
  <si>
    <t>M2</t>
  </si>
  <si>
    <t>Số lỗi do nghiệm thu nội bộ phát hiện</t>
  </si>
  <si>
    <t>Số lỗi do khách hàng nghiệm thu phát hiện</t>
  </si>
  <si>
    <t>Hỗ trợ CSKH thông qua hoạt động dự thầu</t>
  </si>
  <si>
    <t>Tỷ lệ bản khái toán giá vốn được lập</t>
  </si>
  <si>
    <t>Tỷ lệ bản dự toán với giá vốn được lập</t>
  </si>
  <si>
    <t>Số bản dự toán phương án giá vốn được lập/dự án</t>
  </si>
  <si>
    <t>bản</t>
  </si>
  <si>
    <t>Tỷ lệ KHTK yêu cầu đươc đưa đến thăm xưởng</t>
  </si>
  <si>
    <t>Số buổi thăm xưởng của KH/1KH</t>
  </si>
  <si>
    <t>Nghiệm thu thanh quyết toán với chủ đầu tư</t>
  </si>
  <si>
    <t>Tỷ lệ phát sinh được báo cho TBP</t>
  </si>
  <si>
    <t>Tỷ lệ các phát sinh được lập biên bản có xác nhận của KH thông  qua TBP</t>
  </si>
  <si>
    <t>Tỷ lệ phát sinh được tạm ứng</t>
  </si>
  <si>
    <t>M4</t>
  </si>
  <si>
    <t>Tỷ lệ lập bảng xác định nghiệm thu phần ngầm sau thi công xong hạng mục</t>
  </si>
  <si>
    <t>Tỷ lệ bảng xác định nghiệm thu được KH xác nhận đúng thời gian quy định</t>
  </si>
  <si>
    <t>Tỷ lệ bảng xác định nghiệm thu phần nổi sau thi công được lập</t>
  </si>
  <si>
    <t>Tỷ lệ bảng xác định giá trị khối lượng quyết toán được lập</t>
  </si>
  <si>
    <t>Thời gian TB duyệt bảng XĐKL từ lúc nghiệm thu đo đạc với chủ đầu tư</t>
  </si>
  <si>
    <t>Tỷ lệ bảng xác định giá trị khối lượng quyết toán được KH duyệt</t>
  </si>
  <si>
    <t>Tỷ lệ bàn giao hồ sơ nghiệm thu thanh quyết toán và hồ sơ QLCL đầy đủ</t>
  </si>
  <si>
    <t>Nghiệm thu thanh quyết toán với nhà thầu</t>
  </si>
  <si>
    <t>Tỷ lệ lập bảng nghiệm thu chất lượng, khối lượng phần ngầm đúng thực tế thi công</t>
  </si>
  <si>
    <t>Tỷ lệ bảng nghiệm thu chất lượng, khối lượng được nhà thầu xác nhận</t>
  </si>
  <si>
    <t>Tỷ lệ bảng nghiệm thu chất lượng, khối lượng phần nổi được nhà thầu xác nhận</t>
  </si>
  <si>
    <t>Tỷ lệ đề nghị thanh toán được lập</t>
  </si>
  <si>
    <t>M5</t>
  </si>
  <si>
    <t>Hoàn thiện hồ sơ quản lý chất lượng</t>
  </si>
  <si>
    <t>Tỷ lệ hồ sơ QLCL được hoàn thiện cơ bản theo đúng yêu cầu</t>
  </si>
  <si>
    <t>Tỷ lệ dự án được ký biên bản bàn giao nghiệm thu đi vào sử dụng</t>
  </si>
  <si>
    <t>Tỷ lệ hồ sơ QLCL được hoàn thành đúng tiến độ</t>
  </si>
  <si>
    <t>Số lỗi về hồ sơ QLCL không đúng quy định/ hồ sơ</t>
  </si>
  <si>
    <t>lỗi/ hồ sơ</t>
  </si>
  <si>
    <t>M6</t>
  </si>
  <si>
    <t>M1</t>
  </si>
  <si>
    <t>N</t>
  </si>
  <si>
    <t>Tỷ lệ hồ sơ QLCL được hoàn thiện cơ bản theo đúng yêu cầu và tiến độ</t>
  </si>
  <si>
    <t>KPI năm</t>
  </si>
  <si>
    <t>M11</t>
  </si>
  <si>
    <t>M12</t>
  </si>
  <si>
    <t>M13</t>
  </si>
  <si>
    <t>M41</t>
  </si>
  <si>
    <t>M42</t>
  </si>
  <si>
    <t>M51</t>
  </si>
  <si>
    <t>Hoàn thành các công việc của bộ phận</t>
  </si>
  <si>
    <t>Tỷ lệ hoàn thành công việc của bộ phận</t>
  </si>
  <si>
    <t>M7</t>
  </si>
  <si>
    <t>M71</t>
  </si>
  <si>
    <t>M61</t>
  </si>
  <si>
    <t>KPI Tháng</t>
  </si>
  <si>
    <t>TB</t>
  </si>
  <si>
    <t>KPT tháng</t>
  </si>
  <si>
    <t>CHÍNH SÁCH CHO PHÒNG GIÁM SÁT</t>
  </si>
  <si>
    <t>BẢNG KPI CHO VỊ TRÍ CHĂM SÓC KHÁCH HÀNG</t>
  </si>
  <si>
    <t>Chu kỳ</t>
  </si>
  <si>
    <t>KQ test</t>
  </si>
  <si>
    <t>Không đạt</t>
  </si>
  <si>
    <t>Khá</t>
  </si>
  <si>
    <t>Đạt</t>
  </si>
  <si>
    <t>Tốt</t>
  </si>
  <si>
    <t>Xuất sắc</t>
  </si>
  <si>
    <t>Xếp loại</t>
  </si>
  <si>
    <t>Số lượng KH mới</t>
  </si>
  <si>
    <t>150 khách</t>
  </si>
  <si>
    <t>&lt; 90</t>
  </si>
  <si>
    <t>90-120</t>
  </si>
  <si>
    <t>120-150</t>
  </si>
  <si>
    <t>150- 180</t>
  </si>
  <si>
    <t>&gt; 180</t>
  </si>
  <si>
    <t>Tỷ lệ KH lên đơn/ KH mới</t>
  </si>
  <si>
    <t>50 khách</t>
  </si>
  <si>
    <t>&lt; 30</t>
  </si>
  <si>
    <t>30 -40</t>
  </si>
  <si>
    <t>40- 50</t>
  </si>
  <si>
    <t>50-60</t>
  </si>
  <si>
    <t>&gt;60</t>
  </si>
  <si>
    <t>Mức độ hài lòng của khách hàng</t>
  </si>
  <si>
    <t>Tỷ lệ khách hài lòng/ tổng số khách đánh giá (90%)</t>
  </si>
  <si>
    <t>&lt; 75%</t>
  </si>
  <si>
    <t>75 - 85%</t>
  </si>
  <si>
    <t>85 - 90%</t>
  </si>
  <si>
    <t>90- 95%</t>
  </si>
  <si>
    <t>95- 100%</t>
  </si>
  <si>
    <t>Giá trị đơn hàng</t>
  </si>
  <si>
    <t>500tr</t>
  </si>
  <si>
    <t>&lt; 300</t>
  </si>
  <si>
    <t>300 - 400</t>
  </si>
  <si>
    <t>400 - 500</t>
  </si>
  <si>
    <t>500 - 600tr</t>
  </si>
  <si>
    <t>&gt; 600tr</t>
  </si>
  <si>
    <t>Khối lượng đơn hàng</t>
  </si>
  <si>
    <t>250 kg</t>
  </si>
  <si>
    <t>&lt; 150</t>
  </si>
  <si>
    <t>150 - 200</t>
  </si>
  <si>
    <t>200 - 250</t>
  </si>
  <si>
    <t>250- 300</t>
  </si>
  <si>
    <t>&gt; 300</t>
  </si>
  <si>
    <t>Tuân thủ nội quy, quy định</t>
  </si>
  <si>
    <t>số lần vi phạm</t>
  </si>
  <si>
    <t>&gt; = 5vp</t>
  </si>
  <si>
    <t>3-4 vp</t>
  </si>
  <si>
    <t>2 vp</t>
  </si>
  <si>
    <t>1 vp</t>
  </si>
  <si>
    <t>0vp</t>
  </si>
  <si>
    <t>Lương KPI</t>
  </si>
  <si>
    <t>Lương cứng</t>
  </si>
  <si>
    <t>Thu Nhập</t>
  </si>
  <si>
    <t>Thành tiền</t>
  </si>
  <si>
    <t>4.5-5</t>
  </si>
  <si>
    <t>LƯƠNG CỨNG + LƯƠNG KPI</t>
  </si>
  <si>
    <t>3.5-4.5</t>
  </si>
  <si>
    <t>3-3.5</t>
  </si>
  <si>
    <t>2.5 - 3</t>
  </si>
  <si>
    <t>&lt; 2.5</t>
  </si>
  <si>
    <t>Kết quả</t>
  </si>
  <si>
    <t>Đơn vị</t>
  </si>
  <si>
    <t>Test</t>
  </si>
  <si>
    <t>% HT</t>
  </si>
  <si>
    <t xml:space="preserve"> khách</t>
  </si>
  <si>
    <t>Tỷ lệ khách hài lòng/ tổng số khách đánh giá</t>
  </si>
  <si>
    <t>tr</t>
  </si>
  <si>
    <t>kg</t>
  </si>
  <si>
    <t>số lần vi phạm nội quy, quy định</t>
  </si>
  <si>
    <t>Lần</t>
  </si>
  <si>
    <t>Thu nhập</t>
  </si>
  <si>
    <t>Pan 1</t>
  </si>
  <si>
    <t>Pan 2</t>
  </si>
  <si>
    <t>Khoán</t>
  </si>
  <si>
    <t>LCB</t>
  </si>
  <si>
    <t>&gt; 100</t>
  </si>
  <si>
    <t>90 - 100</t>
  </si>
  <si>
    <t>80 - 90</t>
  </si>
  <si>
    <t>70 - 80</t>
  </si>
  <si>
    <t>&lt; 70</t>
  </si>
  <si>
    <t>Tỷ lệ HT</t>
  </si>
  <si>
    <t>Điểm %</t>
  </si>
  <si>
    <t>Kết quả KPI tháng</t>
  </si>
  <si>
    <t>Ghi chú</t>
  </si>
  <si>
    <t>Mỗi ngày được tính là 0,55 điểm</t>
  </si>
  <si>
    <t>Mỗi 1% là 0,09 điểm</t>
  </si>
  <si>
    <t>Mỗi lần phàn nàn là - 6 điểm</t>
  </si>
  <si>
    <t>Mỗi lỗi là - 3 điểm</t>
  </si>
  <si>
    <t>1. Chính sách cho vị trí Giám sát</t>
  </si>
  <si>
    <t>Cuowngf</t>
  </si>
  <si>
    <t>Hung</t>
  </si>
  <si>
    <t>TÍNH THỬ CHÍNH SÁCH CHO PHÒNG GIÁM SÁT</t>
  </si>
  <si>
    <t>Định biên chi phí :</t>
  </si>
  <si>
    <t>năm</t>
  </si>
  <si>
    <t>Chi phí tháng:</t>
  </si>
  <si>
    <t>Chi phí vận hành</t>
  </si>
  <si>
    <t>Công tác phí</t>
  </si>
  <si>
    <t>Vé xe</t>
  </si>
  <si>
    <t>Nhà nghỉ</t>
  </si>
  <si>
    <t>Ăn uống</t>
  </si>
  <si>
    <t>Tiếp khách</t>
  </si>
  <si>
    <t>HƯỚNG DẪN ÁP DỤNG KPI VÀO DOANH NGHIỆP</t>
  </si>
  <si>
    <t>Bước 1:</t>
  </si>
  <si>
    <t>Truyền thông nâng cao nhận thức</t>
  </si>
  <si>
    <t>Thời gian:</t>
  </si>
  <si>
    <t>1 tháng</t>
  </si>
  <si>
    <t>Nội dung:</t>
  </si>
  <si>
    <t>Tuyên truyền để người lao động hiểu được mong muốn của BGĐ: tìm cách để nâng cao thu nhập của nhân viên một cách công bằng, minh bạch và hợp lý (win - win)</t>
  </si>
  <si>
    <t>Phương án 1: Áp dụng theo cách cuốn chiếu</t>
  </si>
  <si>
    <t xml:space="preserve">Bước 2: </t>
  </si>
  <si>
    <t>3 tháng</t>
  </si>
  <si>
    <t>Chính sách:</t>
  </si>
  <si>
    <t>Nếu thu nhập theo chính sách KPI mới cao hơn thu nhập theo chính sách cũ thì trả theo CS mới</t>
  </si>
  <si>
    <t>Nếu thu nhập theo chính sách KPI mới thấp hơn thu nhập theo chính sách cũ thì trả theo chính sách cũ</t>
  </si>
  <si>
    <t xml:space="preserve">Bước 3: </t>
  </si>
  <si>
    <t>Bước 4:</t>
  </si>
  <si>
    <t>Thử nghiệm và áp dụng cho các bộ phận khác theo bước 2 và 3 như trên</t>
  </si>
  <si>
    <t>Phương án 2: Áp dụng tổng thể</t>
  </si>
  <si>
    <t>Thử nghiệm đưa KPI vào thực tế các bộ phận</t>
  </si>
  <si>
    <t>Áp dụng chính thức cho các bộ phận</t>
  </si>
  <si>
    <t>Cho nhân viên làm quen dần với các chỉ số và cách quản lý bằng dữ liệu</t>
  </si>
  <si>
    <t>Tạo ra các phần thưởng liên quan đến các chỉ số KPI</t>
  </si>
  <si>
    <t>Bước 2:</t>
  </si>
  <si>
    <t>Tiến hành các chương trình thi đua để nhân viên làm quen với cách đo cũng như cách lưu dữ liệu</t>
  </si>
  <si>
    <t>Bước 3:</t>
  </si>
  <si>
    <t>Tiến hành áp dụng thử KPI như dưới</t>
  </si>
  <si>
    <t>Thử nghiệm đưa KPI vào thực tế bộ phận Giám sát</t>
  </si>
  <si>
    <t>Áp dụng chính thức cho bộ phận Giám sát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</si>
</sst>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₫_-;\-* #,##0.00\ _₫_-;_-* &quot;-&quot;??\ _₫_-;_-@_-"/>
    <numFmt numFmtId="164" formatCode="0.0%"/>
    <numFmt numFmtId="165" formatCode="_(* #,##0.00_);_(* \(#,##0.00\);_(* &quot;-&quot;??_);_(@_)"/>
    <numFmt numFmtId="166" formatCode="0.0"/>
  </numFmts>
  <fonts count="3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color theme="1"/>
      <name val="Arial"/>
      <family val="2"/>
      <charset val="163"/>
      <scheme val="minor"/>
    </font>
    <font>
      <b/>
      <sz val="11"/>
      <color theme="1"/>
      <name val="Times New Roman"/>
      <family val="1"/>
      <charset val="163"/>
    </font>
    <font>
      <sz val="11"/>
      <color rgb="FFFF0000"/>
      <name val="Times New Roman"/>
      <family val="1"/>
    </font>
    <font>
      <b/>
      <sz val="11"/>
      <color theme="1"/>
      <name val="Arial"/>
      <family val="2"/>
      <charset val="163"/>
      <scheme val="minor"/>
    </font>
    <font>
      <b/>
      <i/>
      <sz val="12"/>
      <color theme="1"/>
      <name val="Times New Roman"/>
      <family val="1"/>
    </font>
    <font>
      <b/>
      <sz val="14"/>
      <color theme="1"/>
      <name val="Arial"/>
      <family val="2"/>
      <charset val="163"/>
      <scheme val="minor"/>
    </font>
    <font>
      <b/>
      <sz val="12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8"/>
      <color theme="1"/>
      <name val="Arial"/>
      <family val="2"/>
      <charset val="163"/>
      <scheme val="minor"/>
    </font>
    <font>
      <sz val="11"/>
      <color theme="1"/>
      <name val="Times New Roman"/>
      <family val="1"/>
      <charset val="163"/>
    </font>
    <font>
      <sz val="11"/>
      <name val="Times New Roman"/>
      <family val="1"/>
      <charset val="163"/>
    </font>
    <font>
      <b/>
      <sz val="8"/>
      <color indexed="81"/>
      <name val="Tahoma"/>
      <family val="2"/>
      <charset val="163"/>
    </font>
    <font>
      <sz val="8"/>
      <color indexed="81"/>
      <name val="Tahoma"/>
      <family val="2"/>
      <charset val="163"/>
    </font>
    <font>
      <b/>
      <sz val="24"/>
      <color theme="1"/>
      <name val="Arial"/>
      <family val="2"/>
      <charset val="163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1"/>
      <color theme="1"/>
      <name val="Arial"/>
      <family val="2"/>
      <scheme val="minor"/>
    </font>
    <font>
      <b/>
      <sz val="11"/>
      <color rgb="FFFFFF0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/>
      <diagonal/>
    </border>
    <border>
      <left/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2" fillId="0" borderId="0"/>
    <xf numFmtId="0" fontId="1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7">
    <xf numFmtId="0" fontId="0" fillId="0" borderId="0" xfId="0"/>
    <xf numFmtId="0" fontId="3" fillId="0" borderId="0" xfId="1" applyFont="1"/>
    <xf numFmtId="0" fontId="6" fillId="0" borderId="0" xfId="1" applyFont="1"/>
    <xf numFmtId="0" fontId="7" fillId="0" borderId="0" xfId="1" applyFont="1" applyAlignment="1">
      <alignment vertical="center"/>
    </xf>
    <xf numFmtId="0" fontId="7" fillId="4" borderId="1" xfId="1" applyFont="1" applyFill="1" applyBorder="1" applyAlignment="1">
      <alignment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1" xfId="1" applyFont="1" applyBorder="1"/>
    <xf numFmtId="9" fontId="6" fillId="0" borderId="1" xfId="1" applyNumberFormat="1" applyFont="1" applyBorder="1"/>
    <xf numFmtId="0" fontId="6" fillId="0" borderId="1" xfId="1" applyFont="1" applyFill="1" applyBorder="1"/>
    <xf numFmtId="0" fontId="7" fillId="0" borderId="0" xfId="1" applyFont="1" applyBorder="1" applyAlignment="1">
      <alignment horizontal="center"/>
    </xf>
    <xf numFmtId="9" fontId="6" fillId="0" borderId="0" xfId="1" applyNumberFormat="1" applyFont="1" applyBorder="1"/>
    <xf numFmtId="0" fontId="6" fillId="0" borderId="0" xfId="1" applyFont="1" applyBorder="1"/>
    <xf numFmtId="0" fontId="6" fillId="0" borderId="0" xfId="1" applyFont="1" applyFill="1" applyBorder="1"/>
    <xf numFmtId="0" fontId="9" fillId="0" borderId="0" xfId="1" applyFont="1" applyBorder="1" applyAlignment="1">
      <alignment horizontal="left"/>
    </xf>
    <xf numFmtId="0" fontId="6" fillId="0" borderId="0" xfId="1" applyFont="1" applyFill="1"/>
    <xf numFmtId="0" fontId="12" fillId="0" borderId="0" xfId="0" applyFont="1" applyAlignment="1">
      <alignment horizontal="right"/>
    </xf>
    <xf numFmtId="0" fontId="0" fillId="0" borderId="0" xfId="0" applyAlignment="1"/>
    <xf numFmtId="0" fontId="6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6" fillId="0" borderId="0" xfId="1" applyFont="1" applyAlignment="1">
      <alignment horizontal="center" vertical="center"/>
    </xf>
    <xf numFmtId="0" fontId="8" fillId="2" borderId="1" xfId="1" applyFont="1" applyFill="1" applyBorder="1" applyAlignment="1">
      <alignment horizontal="left" vertical="center" wrapText="1"/>
    </xf>
    <xf numFmtId="0" fontId="6" fillId="0" borderId="0" xfId="1" applyFont="1" applyBorder="1" applyAlignment="1">
      <alignment horizontal="center" vertical="center" wrapText="1"/>
    </xf>
    <xf numFmtId="9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1" applyFont="1" applyBorder="1"/>
    <xf numFmtId="0" fontId="16" fillId="0" borderId="1" xfId="1" applyFont="1" applyBorder="1"/>
    <xf numFmtId="0" fontId="3" fillId="0" borderId="11" xfId="1" applyFont="1" applyBorder="1" applyAlignment="1">
      <alignment horizontal="center"/>
    </xf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6" fillId="0" borderId="1" xfId="1" applyFont="1" applyBorder="1" applyAlignment="1">
      <alignment vertical="center"/>
    </xf>
    <xf numFmtId="0" fontId="16" fillId="0" borderId="1" xfId="1" applyFont="1" applyBorder="1" applyAlignment="1">
      <alignment vertical="center" wrapText="1"/>
    </xf>
    <xf numFmtId="0" fontId="3" fillId="0" borderId="1" xfId="1" applyFont="1" applyBorder="1" applyAlignment="1">
      <alignment vertical="center"/>
    </xf>
    <xf numFmtId="0" fontId="3" fillId="0" borderId="1" xfId="1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horizontal="left"/>
    </xf>
    <xf numFmtId="0" fontId="4" fillId="0" borderId="0" xfId="1" applyFont="1" applyAlignment="1"/>
    <xf numFmtId="0" fontId="19" fillId="0" borderId="0" xfId="1" applyFont="1" applyAlignment="1"/>
    <xf numFmtId="0" fontId="18" fillId="0" borderId="0" xfId="1" applyFont="1"/>
    <xf numFmtId="0" fontId="6" fillId="0" borderId="0" xfId="1" applyNumberFormat="1" applyFont="1"/>
    <xf numFmtId="0" fontId="7" fillId="0" borderId="0" xfId="1" applyNumberFormat="1" applyFont="1" applyBorder="1" applyAlignment="1">
      <alignment horizontal="center"/>
    </xf>
    <xf numFmtId="164" fontId="14" fillId="2" borderId="1" xfId="3" applyNumberFormat="1" applyFont="1" applyFill="1" applyBorder="1" applyAlignment="1">
      <alignment horizontal="center" vertical="center"/>
    </xf>
    <xf numFmtId="164" fontId="14" fillId="6" borderId="1" xfId="3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left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6" fillId="6" borderId="1" xfId="1" applyFont="1" applyFill="1" applyBorder="1"/>
    <xf numFmtId="0" fontId="6" fillId="6" borderId="0" xfId="1" applyFont="1" applyFill="1"/>
    <xf numFmtId="0" fontId="6" fillId="5" borderId="9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8" fillId="6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0" fillId="0" borderId="1" xfId="0" applyBorder="1"/>
    <xf numFmtId="0" fontId="0" fillId="4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wrapText="1"/>
    </xf>
    <xf numFmtId="9" fontId="0" fillId="0" borderId="1" xfId="8" applyFont="1" applyBorder="1"/>
    <xf numFmtId="0" fontId="15" fillId="0" borderId="0" xfId="0" applyFont="1"/>
    <xf numFmtId="0" fontId="0" fillId="4" borderId="1" xfId="0" applyFill="1" applyBorder="1" applyAlignment="1">
      <alignment vertical="center"/>
    </xf>
    <xf numFmtId="0" fontId="0" fillId="0" borderId="1" xfId="0" applyFill="1" applyBorder="1"/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0" fillId="7" borderId="1" xfId="0" applyFill="1" applyBorder="1"/>
    <xf numFmtId="0" fontId="0" fillId="8" borderId="0" xfId="0" applyFill="1"/>
    <xf numFmtId="0" fontId="0" fillId="0" borderId="1" xfId="0" applyBorder="1" applyAlignment="1"/>
    <xf numFmtId="9" fontId="0" fillId="0" borderId="1" xfId="0" applyNumberFormat="1" applyBorder="1"/>
    <xf numFmtId="0" fontId="0" fillId="4" borderId="10" xfId="0" applyFill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 wrapText="1"/>
    </xf>
    <xf numFmtId="0" fontId="7" fillId="4" borderId="1" xfId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14" fontId="8" fillId="6" borderId="1" xfId="1" applyNumberFormat="1" applyFont="1" applyFill="1" applyBorder="1" applyAlignment="1">
      <alignment horizontal="center" vertical="center" wrapText="1"/>
    </xf>
    <xf numFmtId="0" fontId="0" fillId="0" borderId="10" xfId="0" applyFill="1" applyBorder="1"/>
    <xf numFmtId="9" fontId="0" fillId="0" borderId="0" xfId="8" applyFont="1"/>
    <xf numFmtId="0" fontId="20" fillId="0" borderId="0" xfId="0" applyFont="1"/>
    <xf numFmtId="0" fontId="6" fillId="6" borderId="1" xfId="1" applyFont="1" applyFill="1" applyBorder="1" applyAlignment="1">
      <alignment horizontal="left" vertical="center" wrapText="1"/>
    </xf>
    <xf numFmtId="0" fontId="6" fillId="9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left" vertical="center" wrapText="1"/>
    </xf>
    <xf numFmtId="164" fontId="14" fillId="9" borderId="1" xfId="3" applyNumberFormat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left" vertical="center"/>
    </xf>
    <xf numFmtId="0" fontId="8" fillId="9" borderId="1" xfId="1" applyFont="1" applyFill="1" applyBorder="1" applyAlignment="1">
      <alignment horizontal="center" vertical="center"/>
    </xf>
    <xf numFmtId="0" fontId="8" fillId="9" borderId="1" xfId="1" quotePrefix="1" applyFont="1" applyFill="1" applyBorder="1" applyAlignment="1">
      <alignment horizontal="center" vertical="center"/>
    </xf>
    <xf numFmtId="0" fontId="6" fillId="9" borderId="1" xfId="1" applyFont="1" applyFill="1" applyBorder="1"/>
    <xf numFmtId="0" fontId="6" fillId="9" borderId="0" xfId="1" applyFont="1" applyFill="1"/>
    <xf numFmtId="0" fontId="22" fillId="9" borderId="1" xfId="1" applyFont="1" applyFill="1" applyBorder="1" applyAlignment="1">
      <alignment horizontal="left" vertical="center"/>
    </xf>
    <xf numFmtId="16" fontId="8" fillId="9" borderId="1" xfId="1" applyNumberFormat="1" applyFont="1" applyFill="1" applyBorder="1" applyAlignment="1">
      <alignment horizontal="center" vertical="center"/>
    </xf>
    <xf numFmtId="0" fontId="8" fillId="9" borderId="1" xfId="1" applyFont="1" applyFill="1" applyBorder="1" applyAlignment="1">
      <alignment horizontal="left" vertical="center" wrapText="1"/>
    </xf>
    <xf numFmtId="0" fontId="8" fillId="9" borderId="1" xfId="1" applyFont="1" applyFill="1" applyBorder="1" applyAlignment="1">
      <alignment horizontal="center" vertical="center" wrapText="1"/>
    </xf>
    <xf numFmtId="16" fontId="8" fillId="9" borderId="1" xfId="1" quotePrefix="1" applyNumberFormat="1" applyFont="1" applyFill="1" applyBorder="1" applyAlignment="1">
      <alignment horizontal="center" vertical="center" wrapText="1"/>
    </xf>
    <xf numFmtId="16" fontId="8" fillId="9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/>
    <xf numFmtId="9" fontId="6" fillId="9" borderId="1" xfId="1" applyNumberFormat="1" applyFont="1" applyFill="1" applyBorder="1" applyAlignment="1">
      <alignment horizontal="center" vertical="center" wrapText="1"/>
    </xf>
    <xf numFmtId="9" fontId="6" fillId="6" borderId="1" xfId="1" applyNumberFormat="1" applyFont="1" applyFill="1" applyBorder="1" applyAlignment="1">
      <alignment horizontal="center" vertical="center" wrapText="1"/>
    </xf>
    <xf numFmtId="0" fontId="21" fillId="9" borderId="1" xfId="1" applyFont="1" applyFill="1" applyBorder="1"/>
    <xf numFmtId="0" fontId="6" fillId="4" borderId="1" xfId="1" applyFont="1" applyFill="1" applyBorder="1"/>
    <xf numFmtId="0" fontId="8" fillId="4" borderId="1" xfId="1" applyFont="1" applyFill="1" applyBorder="1" applyAlignment="1">
      <alignment horizontal="center" vertical="center"/>
    </xf>
    <xf numFmtId="0" fontId="8" fillId="4" borderId="1" xfId="1" quotePrefix="1" applyFont="1" applyFill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6" fillId="9" borderId="1" xfId="1" applyFont="1" applyFill="1" applyBorder="1" applyAlignment="1">
      <alignment horizontal="left" vertical="center" wrapText="1"/>
    </xf>
    <xf numFmtId="0" fontId="7" fillId="6" borderId="10" xfId="1" applyFont="1" applyFill="1" applyBorder="1" applyAlignment="1">
      <alignment horizontal="center" vertical="center"/>
    </xf>
    <xf numFmtId="0" fontId="6" fillId="6" borderId="1" xfId="1" applyFont="1" applyFill="1" applyBorder="1" applyAlignment="1">
      <alignment horizontal="left" vertical="center" wrapText="1"/>
    </xf>
    <xf numFmtId="0" fontId="7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 wrapText="1"/>
    </xf>
    <xf numFmtId="0" fontId="6" fillId="2" borderId="1" xfId="1" applyFont="1" applyFill="1" applyBorder="1" applyAlignment="1">
      <alignment vertical="center" wrapText="1"/>
    </xf>
    <xf numFmtId="0" fontId="6" fillId="2" borderId="1" xfId="1" applyFont="1" applyFill="1" applyBorder="1" applyAlignment="1">
      <alignment vertical="center"/>
    </xf>
    <xf numFmtId="0" fontId="6" fillId="2" borderId="0" xfId="1" applyFont="1" applyFill="1" applyAlignment="1">
      <alignment vertical="center"/>
    </xf>
    <xf numFmtId="0" fontId="3" fillId="0" borderId="0" xfId="1" applyFont="1" applyAlignment="1"/>
    <xf numFmtId="0" fontId="6" fillId="0" borderId="0" xfId="1" applyFont="1" applyAlignment="1"/>
    <xf numFmtId="0" fontId="6" fillId="0" borderId="0" xfId="1" applyNumberFormat="1" applyFont="1" applyAlignment="1"/>
    <xf numFmtId="0" fontId="6" fillId="5" borderId="9" xfId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horizontal="left" vertical="center"/>
    </xf>
    <xf numFmtId="0" fontId="6" fillId="5" borderId="9" xfId="1" applyNumberFormat="1" applyFont="1" applyFill="1" applyBorder="1" applyAlignment="1">
      <alignment horizontal="center" vertical="center"/>
    </xf>
    <xf numFmtId="0" fontId="6" fillId="5" borderId="1" xfId="1" applyFont="1" applyFill="1" applyBorder="1" applyAlignment="1">
      <alignment horizontal="center" vertical="center"/>
    </xf>
    <xf numFmtId="0" fontId="6" fillId="5" borderId="9" xfId="1" applyNumberFormat="1" applyFont="1" applyFill="1" applyBorder="1" applyAlignment="1">
      <alignment horizontal="left" vertical="center"/>
    </xf>
    <xf numFmtId="9" fontId="6" fillId="5" borderId="9" xfId="8" applyFont="1" applyFill="1" applyBorder="1" applyAlignment="1">
      <alignment horizontal="center" vertical="center"/>
    </xf>
    <xf numFmtId="0" fontId="6" fillId="9" borderId="0" xfId="1" applyFont="1" applyFill="1" applyAlignment="1"/>
    <xf numFmtId="0" fontId="6" fillId="6" borderId="1" xfId="1" applyFont="1" applyFill="1" applyBorder="1" applyAlignment="1">
      <alignment horizontal="center" vertical="center"/>
    </xf>
    <xf numFmtId="9" fontId="6" fillId="6" borderId="1" xfId="1" applyNumberFormat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left" vertical="center"/>
    </xf>
    <xf numFmtId="0" fontId="6" fillId="6" borderId="0" xfId="1" applyFont="1" applyFill="1" applyAlignment="1"/>
    <xf numFmtId="0" fontId="6" fillId="2" borderId="1" xfId="1" applyFont="1" applyFill="1" applyBorder="1" applyAlignment="1">
      <alignment horizontal="center" vertical="center"/>
    </xf>
    <xf numFmtId="9" fontId="14" fillId="2" borderId="1" xfId="3" applyFont="1" applyFill="1" applyBorder="1" applyAlignment="1">
      <alignment horizontal="center" vertical="center"/>
    </xf>
    <xf numFmtId="0" fontId="8" fillId="2" borderId="1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9" fontId="6" fillId="0" borderId="1" xfId="1" applyNumberFormat="1" applyFont="1" applyBorder="1" applyAlignment="1"/>
    <xf numFmtId="0" fontId="6" fillId="0" borderId="1" xfId="1" applyFont="1" applyBorder="1" applyAlignment="1"/>
    <xf numFmtId="9" fontId="6" fillId="0" borderId="0" xfId="1" applyNumberFormat="1" applyFont="1" applyBorder="1" applyAlignment="1"/>
    <xf numFmtId="0" fontId="6" fillId="0" borderId="0" xfId="1" applyFont="1" applyBorder="1" applyAlignment="1"/>
    <xf numFmtId="9" fontId="8" fillId="2" borderId="9" xfId="1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9" fontId="6" fillId="9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4" borderId="1" xfId="1" applyFont="1" applyFill="1" applyBorder="1" applyAlignment="1">
      <alignment vertical="center" wrapText="1"/>
    </xf>
    <xf numFmtId="0" fontId="21" fillId="9" borderId="10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/>
    </xf>
    <xf numFmtId="0" fontId="7" fillId="9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left" vertical="center" wrapText="1"/>
    </xf>
    <xf numFmtId="0" fontId="7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7" fillId="4" borderId="1" xfId="1" applyFont="1" applyFill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/>
    </xf>
    <xf numFmtId="9" fontId="6" fillId="9" borderId="1" xfId="1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 wrapText="1"/>
    </xf>
    <xf numFmtId="9" fontId="8" fillId="2" borderId="9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2" fillId="10" borderId="0" xfId="1" applyFill="1"/>
    <xf numFmtId="0" fontId="4" fillId="11" borderId="15" xfId="1" applyFont="1" applyFill="1" applyBorder="1" applyAlignment="1">
      <alignment horizontal="center" wrapText="1"/>
    </xf>
    <xf numFmtId="0" fontId="4" fillId="11" borderId="16" xfId="1" applyFont="1" applyFill="1" applyBorder="1" applyAlignment="1">
      <alignment horizontal="center" wrapText="1"/>
    </xf>
    <xf numFmtId="0" fontId="2" fillId="0" borderId="0" xfId="1"/>
    <xf numFmtId="0" fontId="26" fillId="11" borderId="15" xfId="1" applyFont="1" applyFill="1" applyBorder="1" applyAlignment="1">
      <alignment horizontal="center" wrapText="1"/>
    </xf>
    <xf numFmtId="0" fontId="4" fillId="11" borderId="1" xfId="1" applyFont="1" applyFill="1" applyBorder="1" applyAlignment="1">
      <alignment wrapText="1"/>
    </xf>
    <xf numFmtId="0" fontId="3" fillId="0" borderId="15" xfId="1" applyFont="1" applyBorder="1" applyAlignment="1">
      <alignment horizontal="center" vertical="center" wrapText="1"/>
    </xf>
    <xf numFmtId="0" fontId="3" fillId="0" borderId="15" xfId="1" applyFont="1" applyBorder="1" applyAlignment="1">
      <alignment vertical="center" wrapText="1"/>
    </xf>
    <xf numFmtId="9" fontId="3" fillId="0" borderId="15" xfId="1" applyNumberFormat="1" applyFont="1" applyBorder="1" applyAlignment="1">
      <alignment horizontal="right" vertical="center" wrapText="1"/>
    </xf>
    <xf numFmtId="0" fontId="27" fillId="0" borderId="14" xfId="1" applyFont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3" fillId="12" borderId="15" xfId="1" applyFont="1" applyFill="1" applyBorder="1" applyAlignment="1">
      <alignment vertical="center" wrapText="1"/>
    </xf>
    <xf numFmtId="9" fontId="3" fillId="12" borderId="15" xfId="1" applyNumberFormat="1" applyFont="1" applyFill="1" applyBorder="1" applyAlignment="1">
      <alignment horizontal="right" vertical="center" wrapText="1"/>
    </xf>
    <xf numFmtId="0" fontId="3" fillId="12" borderId="15" xfId="1" applyFont="1" applyFill="1" applyBorder="1" applyAlignment="1">
      <alignment horizontal="center" vertical="center" wrapText="1"/>
    </xf>
    <xf numFmtId="0" fontId="2" fillId="11" borderId="15" xfId="1" applyFill="1" applyBorder="1" applyAlignment="1">
      <alignment vertical="center" wrapText="1"/>
    </xf>
    <xf numFmtId="9" fontId="3" fillId="11" borderId="15" xfId="1" applyNumberFormat="1" applyFont="1" applyFill="1" applyBorder="1" applyAlignment="1">
      <alignment horizontal="right" vertical="center" wrapText="1"/>
    </xf>
    <xf numFmtId="0" fontId="2" fillId="11" borderId="14" xfId="1" applyFill="1" applyBorder="1" applyAlignment="1">
      <alignment vertical="center" wrapText="1"/>
    </xf>
    <xf numFmtId="2" fontId="28" fillId="11" borderId="1" xfId="1" applyNumberFormat="1" applyFont="1" applyFill="1" applyBorder="1" applyAlignment="1">
      <alignment horizontal="center" vertical="center" wrapText="1"/>
    </xf>
    <xf numFmtId="0" fontId="28" fillId="11" borderId="1" xfId="1" applyFont="1" applyFill="1" applyBorder="1" applyAlignment="1">
      <alignment horizontal="center" vertical="center" wrapText="1"/>
    </xf>
    <xf numFmtId="9" fontId="4" fillId="11" borderId="1" xfId="1" applyNumberFormat="1" applyFont="1" applyFill="1" applyBorder="1" applyAlignment="1">
      <alignment horizontal="center" vertical="center" wrapText="1"/>
    </xf>
    <xf numFmtId="0" fontId="2" fillId="11" borderId="1" xfId="1" applyFill="1" applyBorder="1" applyAlignment="1">
      <alignment horizontal="center" vertical="center" wrapText="1"/>
    </xf>
    <xf numFmtId="3" fontId="3" fillId="11" borderId="1" xfId="1" applyNumberFormat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1" fontId="3" fillId="0" borderId="15" xfId="1" applyNumberFormat="1" applyFont="1" applyBorder="1" applyAlignment="1">
      <alignment horizontal="center" vertical="center" wrapText="1"/>
    </xf>
    <xf numFmtId="9" fontId="4" fillId="7" borderId="1" xfId="1" applyNumberFormat="1" applyFont="1" applyFill="1" applyBorder="1" applyAlignment="1">
      <alignment horizontal="center" vertical="center" wrapText="1"/>
    </xf>
    <xf numFmtId="0" fontId="28" fillId="7" borderId="1" xfId="1" applyFont="1" applyFill="1" applyBorder="1" applyAlignment="1">
      <alignment horizontal="center"/>
    </xf>
    <xf numFmtId="0" fontId="28" fillId="7" borderId="1" xfId="1" applyFont="1" applyFill="1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9" fontId="8" fillId="9" borderId="1" xfId="8" applyFont="1" applyFill="1" applyBorder="1" applyAlignment="1">
      <alignment horizontal="center" vertical="center"/>
    </xf>
    <xf numFmtId="164" fontId="8" fillId="9" borderId="1" xfId="1" applyNumberFormat="1" applyFont="1" applyFill="1" applyBorder="1" applyAlignment="1">
      <alignment horizontal="center" vertical="center"/>
    </xf>
    <xf numFmtId="9" fontId="8" fillId="9" borderId="1" xfId="1" applyNumberFormat="1" applyFont="1" applyFill="1" applyBorder="1" applyAlignment="1">
      <alignment horizontal="center" vertical="center" wrapText="1"/>
    </xf>
    <xf numFmtId="164" fontId="6" fillId="0" borderId="1" xfId="1" applyNumberFormat="1" applyFont="1" applyBorder="1" applyAlignment="1"/>
    <xf numFmtId="166" fontId="14" fillId="9" borderId="1" xfId="8" applyNumberFormat="1" applyFont="1" applyFill="1" applyBorder="1" applyAlignment="1">
      <alignment horizontal="center" vertical="center"/>
    </xf>
    <xf numFmtId="0" fontId="29" fillId="4" borderId="1" xfId="1" applyFont="1" applyFill="1" applyBorder="1" applyAlignment="1">
      <alignment horizontal="center" vertical="center"/>
    </xf>
    <xf numFmtId="0" fontId="8" fillId="9" borderId="1" xfId="8" applyNumberFormat="1" applyFont="1" applyFill="1" applyBorder="1" applyAlignment="1">
      <alignment horizontal="center" vertical="center"/>
    </xf>
    <xf numFmtId="0" fontId="8" fillId="9" borderId="1" xfId="1" applyNumberFormat="1" applyFont="1" applyFill="1" applyBorder="1" applyAlignment="1">
      <alignment horizontal="center" vertical="center"/>
    </xf>
    <xf numFmtId="1" fontId="0" fillId="0" borderId="1" xfId="0" applyNumberFormat="1" applyBorder="1"/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2" fontId="0" fillId="0" borderId="1" xfId="0" applyNumberFormat="1" applyBorder="1"/>
    <xf numFmtId="2" fontId="0" fillId="7" borderId="1" xfId="0" applyNumberFormat="1" applyFill="1" applyBorder="1"/>
    <xf numFmtId="0" fontId="15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6" fillId="0" borderId="3" xfId="1" applyFont="1" applyBorder="1" applyAlignment="1">
      <alignment horizontal="center"/>
    </xf>
    <xf numFmtId="0" fontId="18" fillId="0" borderId="1" xfId="1" applyFont="1" applyBorder="1" applyAlignment="1">
      <alignment horizontal="left"/>
    </xf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quotePrefix="1" applyFont="1" applyBorder="1" applyAlignment="1">
      <alignment horizontal="left" vertical="center" wrapText="1"/>
    </xf>
    <xf numFmtId="0" fontId="3" fillId="0" borderId="1" xfId="1" applyFont="1" applyBorder="1" applyAlignment="1">
      <alignment horizontal="left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66" fontId="6" fillId="0" borderId="4" xfId="1" applyNumberFormat="1" applyFont="1" applyBorder="1" applyAlignment="1">
      <alignment horizontal="center" vertical="center"/>
    </xf>
    <xf numFmtId="0" fontId="6" fillId="0" borderId="10" xfId="1" applyFont="1" applyBorder="1" applyAlignment="1">
      <alignment horizontal="center"/>
    </xf>
    <xf numFmtId="166" fontId="13" fillId="0" borderId="0" xfId="1" applyNumberFormat="1" applyFont="1" applyBorder="1" applyAlignment="1">
      <alignment horizontal="center" vertical="center"/>
    </xf>
    <xf numFmtId="166" fontId="13" fillId="0" borderId="4" xfId="1" applyNumberFormat="1" applyFont="1" applyBorder="1" applyAlignment="1">
      <alignment horizontal="center" vertical="center"/>
    </xf>
    <xf numFmtId="0" fontId="6" fillId="9" borderId="1" xfId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left" vertical="center" wrapText="1"/>
    </xf>
    <xf numFmtId="9" fontId="6" fillId="9" borderId="1" xfId="1" applyNumberFormat="1" applyFont="1" applyFill="1" applyBorder="1" applyAlignment="1">
      <alignment horizontal="center" vertical="center" wrapText="1"/>
    </xf>
    <xf numFmtId="9" fontId="6" fillId="6" borderId="1" xfId="1" applyNumberFormat="1" applyFont="1" applyFill="1" applyBorder="1" applyAlignment="1">
      <alignment horizontal="center" vertical="center" wrapText="1"/>
    </xf>
    <xf numFmtId="0" fontId="6" fillId="6" borderId="1" xfId="1" applyFont="1" applyFill="1" applyBorder="1" applyAlignment="1">
      <alignment horizontal="center" vertical="center" wrapText="1"/>
    </xf>
    <xf numFmtId="0" fontId="7" fillId="6" borderId="9" xfId="1" applyFont="1" applyFill="1" applyBorder="1" applyAlignment="1">
      <alignment horizontal="center" vertical="center"/>
    </xf>
    <xf numFmtId="0" fontId="7" fillId="6" borderId="10" xfId="1" applyFont="1" applyFill="1" applyBorder="1" applyAlignment="1">
      <alignment horizontal="center" vertical="center"/>
    </xf>
    <xf numFmtId="166" fontId="6" fillId="6" borderId="1" xfId="1" applyNumberFormat="1" applyFont="1" applyFill="1" applyBorder="1" applyAlignment="1">
      <alignment horizontal="center" vertical="center" wrapText="1"/>
    </xf>
    <xf numFmtId="0" fontId="6" fillId="9" borderId="9" xfId="1" applyFont="1" applyFill="1" applyBorder="1" applyAlignment="1">
      <alignment horizontal="left" vertical="center" wrapText="1"/>
    </xf>
    <xf numFmtId="0" fontId="6" fillId="9" borderId="10" xfId="1" applyFont="1" applyFill="1" applyBorder="1" applyAlignment="1">
      <alignment horizontal="left" vertical="center" wrapText="1"/>
    </xf>
    <xf numFmtId="0" fontId="6" fillId="9" borderId="11" xfId="1" applyFont="1" applyFill="1" applyBorder="1" applyAlignment="1">
      <alignment horizontal="left" vertical="center" wrapText="1"/>
    </xf>
    <xf numFmtId="0" fontId="6" fillId="6" borderId="1" xfId="1" applyFont="1" applyFill="1" applyBorder="1" applyAlignment="1">
      <alignment horizontal="left" vertical="center" wrapText="1"/>
    </xf>
    <xf numFmtId="0" fontId="7" fillId="9" borderId="9" xfId="1" applyFont="1" applyFill="1" applyBorder="1" applyAlignment="1">
      <alignment horizontal="center" vertical="center"/>
    </xf>
    <xf numFmtId="0" fontId="7" fillId="9" borderId="10" xfId="1" applyFont="1" applyFill="1" applyBorder="1" applyAlignment="1">
      <alignment horizontal="center" vertical="center"/>
    </xf>
    <xf numFmtId="166" fontId="6" fillId="9" borderId="1" xfId="1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9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4" fillId="0" borderId="5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6" xfId="1" applyNumberFormat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8" xfId="1" applyNumberFormat="1" applyFont="1" applyBorder="1" applyAlignment="1">
      <alignment horizontal="center" vertical="center"/>
    </xf>
    <xf numFmtId="0" fontId="6" fillId="6" borderId="9" xfId="1" applyNumberFormat="1" applyFont="1" applyFill="1" applyBorder="1" applyAlignment="1">
      <alignment horizontal="left" vertical="center" wrapText="1"/>
    </xf>
    <xf numFmtId="0" fontId="6" fillId="6" borderId="10" xfId="1" applyNumberFormat="1" applyFont="1" applyFill="1" applyBorder="1" applyAlignment="1">
      <alignment horizontal="left" vertical="center" wrapText="1"/>
    </xf>
    <xf numFmtId="0" fontId="6" fillId="5" borderId="9" xfId="1" applyNumberFormat="1" applyFont="1" applyFill="1" applyBorder="1" applyAlignment="1">
      <alignment horizontal="center" vertical="center" wrapText="1"/>
    </xf>
    <xf numFmtId="0" fontId="6" fillId="5" borderId="10" xfId="1" applyNumberFormat="1" applyFont="1" applyFill="1" applyBorder="1" applyAlignment="1">
      <alignment horizontal="center" vertical="center" wrapText="1"/>
    </xf>
    <xf numFmtId="0" fontId="6" fillId="6" borderId="9" xfId="1" applyNumberFormat="1" applyFont="1" applyFill="1" applyBorder="1" applyAlignment="1">
      <alignment horizontal="center" vertical="center" wrapText="1"/>
    </xf>
    <xf numFmtId="0" fontId="6" fillId="6" borderId="10" xfId="1" applyNumberFormat="1" applyFont="1" applyFill="1" applyBorder="1" applyAlignment="1">
      <alignment horizontal="center" vertical="center" wrapText="1"/>
    </xf>
    <xf numFmtId="0" fontId="6" fillId="6" borderId="9" xfId="1" applyFont="1" applyFill="1" applyBorder="1" applyAlignment="1">
      <alignment horizontal="center" vertical="center" wrapText="1"/>
    </xf>
    <xf numFmtId="0" fontId="6" fillId="6" borderId="10" xfId="1" applyFont="1" applyFill="1" applyBorder="1" applyAlignment="1">
      <alignment horizontal="center" vertical="center" wrapText="1"/>
    </xf>
    <xf numFmtId="166" fontId="6" fillId="6" borderId="9" xfId="1" applyNumberFormat="1" applyFont="1" applyFill="1" applyBorder="1" applyAlignment="1">
      <alignment horizontal="center" vertical="center" wrapText="1"/>
    </xf>
    <xf numFmtId="166" fontId="6" fillId="6" borderId="10" xfId="1" applyNumberFormat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166" fontId="6" fillId="5" borderId="1" xfId="1" applyNumberFormat="1" applyFont="1" applyFill="1" applyBorder="1" applyAlignment="1">
      <alignment horizontal="center" vertical="center" wrapText="1"/>
    </xf>
    <xf numFmtId="0" fontId="6" fillId="5" borderId="9" xfId="1" applyNumberFormat="1" applyFont="1" applyFill="1" applyBorder="1" applyAlignment="1">
      <alignment horizontal="left" vertical="center" wrapText="1"/>
    </xf>
    <xf numFmtId="0" fontId="6" fillId="5" borderId="11" xfId="1" applyNumberFormat="1" applyFont="1" applyFill="1" applyBorder="1" applyAlignment="1">
      <alignment horizontal="left" vertical="center" wrapText="1"/>
    </xf>
    <xf numFmtId="9" fontId="6" fillId="5" borderId="9" xfId="8" applyFont="1" applyFill="1" applyBorder="1" applyAlignment="1">
      <alignment horizontal="center" vertical="center" wrapText="1"/>
    </xf>
    <xf numFmtId="9" fontId="6" fillId="5" borderId="10" xfId="8" applyFont="1" applyFill="1" applyBorder="1" applyAlignment="1">
      <alignment horizontal="center" vertical="center" wrapText="1"/>
    </xf>
    <xf numFmtId="9" fontId="6" fillId="5" borderId="11" xfId="8" applyFont="1" applyFill="1" applyBorder="1" applyAlignment="1">
      <alignment horizontal="center" vertical="center" wrapText="1"/>
    </xf>
    <xf numFmtId="9" fontId="6" fillId="5" borderId="5" xfId="8" applyFont="1" applyFill="1" applyBorder="1" applyAlignment="1">
      <alignment horizontal="center" vertical="center" wrapText="1"/>
    </xf>
    <xf numFmtId="9" fontId="6" fillId="5" borderId="4" xfId="8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7" fillId="4" borderId="1" xfId="1" applyFont="1" applyFill="1" applyBorder="1" applyAlignment="1">
      <alignment horizontal="center" vertical="center"/>
    </xf>
    <xf numFmtId="0" fontId="7" fillId="4" borderId="1" xfId="1" applyFont="1" applyFill="1" applyBorder="1" applyAlignment="1">
      <alignment horizontal="center" vertical="center" wrapText="1"/>
    </xf>
    <xf numFmtId="0" fontId="7" fillId="4" borderId="1" xfId="1" applyNumberFormat="1" applyFont="1" applyFill="1" applyBorder="1" applyAlignment="1">
      <alignment horizontal="center" vertical="center" wrapText="1"/>
    </xf>
    <xf numFmtId="0" fontId="7" fillId="4" borderId="2" xfId="1" applyFont="1" applyFill="1" applyBorder="1" applyAlignment="1">
      <alignment horizontal="left" vertical="center" wrapText="1"/>
    </xf>
    <xf numFmtId="0" fontId="7" fillId="4" borderId="3" xfId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0" fontId="6" fillId="6" borderId="11" xfId="1" applyNumberFormat="1" applyFont="1" applyFill="1" applyBorder="1" applyAlignment="1">
      <alignment horizontal="center" vertical="center" wrapText="1"/>
    </xf>
    <xf numFmtId="9" fontId="6" fillId="6" borderId="9" xfId="1" applyNumberFormat="1" applyFont="1" applyFill="1" applyBorder="1" applyAlignment="1">
      <alignment horizontal="center" vertical="center" wrapText="1"/>
    </xf>
    <xf numFmtId="0" fontId="6" fillId="5" borderId="10" xfId="1" applyNumberFormat="1" applyFont="1" applyFill="1" applyBorder="1" applyAlignment="1">
      <alignment horizontal="left" vertical="center" wrapText="1"/>
    </xf>
    <xf numFmtId="0" fontId="6" fillId="5" borderId="11" xfId="1" applyNumberFormat="1" applyFont="1" applyFill="1" applyBorder="1" applyAlignment="1">
      <alignment horizontal="center" vertical="center" wrapText="1"/>
    </xf>
    <xf numFmtId="0" fontId="6" fillId="5" borderId="5" xfId="1" applyNumberFormat="1" applyFont="1" applyFill="1" applyBorder="1" applyAlignment="1">
      <alignment horizontal="center" vertical="center" wrapText="1"/>
    </xf>
    <xf numFmtId="0" fontId="6" fillId="5" borderId="4" xfId="1" applyNumberFormat="1" applyFont="1" applyFill="1" applyBorder="1" applyAlignment="1">
      <alignment horizontal="center" vertical="center" wrapText="1"/>
    </xf>
    <xf numFmtId="0" fontId="6" fillId="9" borderId="1" xfId="1" applyFont="1" applyFill="1" applyBorder="1" applyAlignment="1">
      <alignment horizontal="center" vertical="center"/>
    </xf>
    <xf numFmtId="9" fontId="6" fillId="9" borderId="1" xfId="1" applyNumberFormat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 wrapText="1"/>
    </xf>
    <xf numFmtId="0" fontId="8" fillId="2" borderId="10" xfId="1" applyFont="1" applyFill="1" applyBorder="1" applyAlignment="1">
      <alignment horizontal="left" vertical="center" wrapText="1"/>
    </xf>
    <xf numFmtId="0" fontId="8" fillId="2" borderId="11" xfId="1" applyFont="1" applyFill="1" applyBorder="1" applyAlignment="1">
      <alignment horizontal="left" vertical="center" wrapText="1"/>
    </xf>
    <xf numFmtId="9" fontId="8" fillId="2" borderId="9" xfId="1" applyNumberFormat="1" applyFont="1" applyFill="1" applyBorder="1" applyAlignment="1">
      <alignment horizontal="center" vertical="center"/>
    </xf>
    <xf numFmtId="9" fontId="8" fillId="2" borderId="10" xfId="1" applyNumberFormat="1" applyFont="1" applyFill="1" applyBorder="1" applyAlignment="1">
      <alignment horizontal="center" vertical="center"/>
    </xf>
    <xf numFmtId="9" fontId="8" fillId="2" borderId="11" xfId="1" applyNumberFormat="1" applyFont="1" applyFill="1" applyBorder="1" applyAlignment="1">
      <alignment horizontal="center" vertical="center"/>
    </xf>
    <xf numFmtId="0" fontId="6" fillId="2" borderId="11" xfId="1" applyFont="1" applyFill="1" applyBorder="1" applyAlignment="1">
      <alignment horizontal="center" vertical="center"/>
    </xf>
    <xf numFmtId="0" fontId="6" fillId="5" borderId="9" xfId="1" applyNumberFormat="1" applyFont="1" applyFill="1" applyBorder="1" applyAlignment="1">
      <alignment horizontal="center" vertical="center"/>
    </xf>
    <xf numFmtId="0" fontId="6" fillId="5" borderId="10" xfId="1" applyNumberFormat="1" applyFont="1" applyFill="1" applyBorder="1" applyAlignment="1">
      <alignment horizontal="center" vertical="center"/>
    </xf>
    <xf numFmtId="0" fontId="6" fillId="5" borderId="11" xfId="1" applyNumberFormat="1" applyFont="1" applyFill="1" applyBorder="1" applyAlignment="1">
      <alignment horizontal="center" vertical="center"/>
    </xf>
    <xf numFmtId="0" fontId="6" fillId="5" borderId="9" xfId="1" applyNumberFormat="1" applyFont="1" applyFill="1" applyBorder="1" applyAlignment="1">
      <alignment horizontal="left" vertical="center"/>
    </xf>
    <xf numFmtId="0" fontId="6" fillId="5" borderId="10" xfId="1" applyNumberFormat="1" applyFont="1" applyFill="1" applyBorder="1" applyAlignment="1">
      <alignment horizontal="left" vertical="center"/>
    </xf>
    <xf numFmtId="0" fontId="6" fillId="5" borderId="11" xfId="1" applyNumberFormat="1" applyFont="1" applyFill="1" applyBorder="1" applyAlignment="1">
      <alignment horizontal="left" vertical="center"/>
    </xf>
    <xf numFmtId="9" fontId="6" fillId="5" borderId="9" xfId="8" applyFont="1" applyFill="1" applyBorder="1" applyAlignment="1">
      <alignment horizontal="center" vertical="center"/>
    </xf>
    <xf numFmtId="9" fontId="6" fillId="5" borderId="10" xfId="8" applyFont="1" applyFill="1" applyBorder="1" applyAlignment="1">
      <alignment horizontal="center" vertical="center"/>
    </xf>
    <xf numFmtId="9" fontId="6" fillId="5" borderId="11" xfId="8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4" borderId="1" xfId="1" applyNumberFormat="1" applyFont="1" applyFill="1" applyBorder="1" applyAlignment="1">
      <alignment horizontal="center" vertical="center"/>
    </xf>
    <xf numFmtId="0" fontId="7" fillId="4" borderId="2" xfId="1" applyFont="1" applyFill="1" applyBorder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9" xfId="1" applyFont="1" applyFill="1" applyBorder="1" applyAlignment="1">
      <alignment horizontal="center" vertical="center"/>
    </xf>
    <xf numFmtId="0" fontId="7" fillId="4" borderId="11" xfId="1" applyFont="1" applyFill="1" applyBorder="1" applyAlignment="1">
      <alignment horizontal="center" vertical="center"/>
    </xf>
    <xf numFmtId="0" fontId="7" fillId="4" borderId="14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/>
    </xf>
    <xf numFmtId="0" fontId="7" fillId="4" borderId="5" xfId="1" applyFont="1" applyFill="1" applyBorder="1" applyAlignment="1">
      <alignment horizontal="center" vertical="center"/>
    </xf>
    <xf numFmtId="0" fontId="7" fillId="4" borderId="6" xfId="1" applyFont="1" applyFill="1" applyBorder="1" applyAlignment="1">
      <alignment horizontal="center" vertical="center"/>
    </xf>
    <xf numFmtId="0" fontId="7" fillId="4" borderId="7" xfId="1" applyFont="1" applyFill="1" applyBorder="1" applyAlignment="1">
      <alignment horizontal="center" vertical="center"/>
    </xf>
    <xf numFmtId="0" fontId="7" fillId="4" borderId="8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/>
    </xf>
    <xf numFmtId="0" fontId="7" fillId="4" borderId="13" xfId="1" applyFont="1" applyFill="1" applyBorder="1" applyAlignment="1">
      <alignment horizontal="center" vertical="center"/>
    </xf>
    <xf numFmtId="0" fontId="7" fillId="4" borderId="4" xfId="1" applyFont="1" applyFill="1" applyBorder="1" applyAlignment="1">
      <alignment horizontal="center" vertical="center"/>
    </xf>
    <xf numFmtId="0" fontId="7" fillId="4" borderId="20" xfId="1" applyFont="1" applyFill="1" applyBorder="1" applyAlignment="1">
      <alignment horizontal="center" vertical="center"/>
    </xf>
    <xf numFmtId="3" fontId="3" fillId="11" borderId="1" xfId="1" applyNumberFormat="1" applyFont="1" applyFill="1" applyBorder="1" applyAlignment="1">
      <alignment horizontal="center" vertical="center" wrapText="1"/>
    </xf>
    <xf numFmtId="0" fontId="2" fillId="0" borderId="9" xfId="1" quotePrefix="1" applyBorder="1" applyAlignment="1">
      <alignment horizontal="center" vertical="center" wrapText="1"/>
    </xf>
    <xf numFmtId="0" fontId="2" fillId="0" borderId="10" xfId="1" applyBorder="1" applyAlignment="1">
      <alignment horizontal="center" vertical="center" wrapText="1"/>
    </xf>
    <xf numFmtId="0" fontId="2" fillId="0" borderId="11" xfId="1" applyBorder="1" applyAlignment="1">
      <alignment horizontal="center" vertical="center" wrapText="1"/>
    </xf>
    <xf numFmtId="4" fontId="2" fillId="0" borderId="9" xfId="1" applyNumberFormat="1" applyBorder="1" applyAlignment="1">
      <alignment horizontal="center" vertical="center"/>
    </xf>
    <xf numFmtId="4" fontId="2" fillId="0" borderId="10" xfId="1" applyNumberFormat="1" applyBorder="1" applyAlignment="1">
      <alignment horizontal="center" vertical="center"/>
    </xf>
    <xf numFmtId="4" fontId="2" fillId="0" borderId="11" xfId="1" applyNumberFormat="1" applyBorder="1" applyAlignment="1">
      <alignment horizontal="center" vertical="center"/>
    </xf>
    <xf numFmtId="0" fontId="25" fillId="10" borderId="0" xfId="1" applyFont="1" applyFill="1" applyAlignment="1">
      <alignment horizontal="center"/>
    </xf>
    <xf numFmtId="0" fontId="4" fillId="11" borderId="15" xfId="1" applyFont="1" applyFill="1" applyBorder="1" applyAlignment="1">
      <alignment horizontal="center" vertical="center" wrapText="1"/>
    </xf>
    <xf numFmtId="0" fontId="4" fillId="11" borderId="1" xfId="1" applyFont="1" applyFill="1" applyBorder="1" applyAlignment="1">
      <alignment horizontal="center" wrapText="1"/>
    </xf>
    <xf numFmtId="0" fontId="4" fillId="11" borderId="16" xfId="1" applyFont="1" applyFill="1" applyBorder="1" applyAlignment="1">
      <alignment horizontal="center" vertical="center" wrapText="1"/>
    </xf>
    <xf numFmtId="0" fontId="4" fillId="11" borderId="17" xfId="1" applyFont="1" applyFill="1" applyBorder="1" applyAlignment="1">
      <alignment horizontal="center" vertical="center" wrapText="1"/>
    </xf>
    <xf numFmtId="0" fontId="4" fillId="11" borderId="18" xfId="1" applyFont="1" applyFill="1" applyBorder="1" applyAlignment="1">
      <alignment horizontal="center" vertical="center" wrapText="1"/>
    </xf>
    <xf numFmtId="0" fontId="28" fillId="7" borderId="9" xfId="1" applyFont="1" applyFill="1" applyBorder="1" applyAlignment="1">
      <alignment horizontal="center" vertical="center" wrapText="1"/>
    </xf>
    <xf numFmtId="0" fontId="28" fillId="7" borderId="10" xfId="1" applyFont="1" applyFill="1" applyBorder="1" applyAlignment="1">
      <alignment horizontal="center" vertical="center" wrapText="1"/>
    </xf>
    <xf numFmtId="0" fontId="28" fillId="7" borderId="11" xfId="1" applyFont="1" applyFill="1" applyBorder="1" applyAlignment="1">
      <alignment horizontal="center" vertical="center" wrapText="1"/>
    </xf>
    <xf numFmtId="0" fontId="28" fillId="7" borderId="2" xfId="1" applyFont="1" applyFill="1" applyBorder="1" applyAlignment="1">
      <alignment horizontal="center" wrapText="1"/>
    </xf>
    <xf numFmtId="0" fontId="28" fillId="7" borderId="3" xfId="1" applyFont="1" applyFill="1" applyBorder="1" applyAlignment="1">
      <alignment horizontal="center" wrapText="1"/>
    </xf>
    <xf numFmtId="0" fontId="28" fillId="7" borderId="14" xfId="1" applyFont="1" applyFill="1" applyBorder="1" applyAlignment="1">
      <alignment horizontal="center" wrapText="1"/>
    </xf>
    <xf numFmtId="3" fontId="2" fillId="11" borderId="9" xfId="1" applyNumberFormat="1" applyFill="1" applyBorder="1" applyAlignment="1">
      <alignment horizontal="center" vertical="center" wrapText="1"/>
    </xf>
    <xf numFmtId="3" fontId="2" fillId="11" borderId="10" xfId="1" applyNumberFormat="1" applyFill="1" applyBorder="1" applyAlignment="1">
      <alignment horizontal="center" vertical="center" wrapText="1"/>
    </xf>
    <xf numFmtId="3" fontId="2" fillId="11" borderId="11" xfId="1" applyNumberFormat="1" applyFill="1" applyBorder="1" applyAlignment="1">
      <alignment horizontal="center" vertical="center" wrapText="1"/>
    </xf>
    <xf numFmtId="3" fontId="2" fillId="0" borderId="9" xfId="1" applyNumberFormat="1" applyBorder="1" applyAlignment="1">
      <alignment horizontal="center" vertical="center" wrapText="1"/>
    </xf>
    <xf numFmtId="3" fontId="2" fillId="0" borderId="10" xfId="1" applyNumberFormat="1" applyBorder="1" applyAlignment="1">
      <alignment horizontal="center" vertical="center" wrapText="1"/>
    </xf>
    <xf numFmtId="3" fontId="2" fillId="0" borderId="11" xfId="1" applyNumberFormat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9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9">
    <cellStyle name="Comma 2" xfId="4"/>
    <cellStyle name="Comma 3" xfId="7"/>
    <cellStyle name="Normal" xfId="0" builtinId="0"/>
    <cellStyle name="Normal 2" xfId="1"/>
    <cellStyle name="Normal 2 2" xfId="2"/>
    <cellStyle name="Normal 6" xfId="5"/>
    <cellStyle name="Normal 7" xfId="6"/>
    <cellStyle name="Percent" xfId="8" builtinId="5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11</xdr:row>
      <xdr:rowOff>85725</xdr:rowOff>
    </xdr:from>
    <xdr:to>
      <xdr:col>4</xdr:col>
      <xdr:colOff>752475</xdr:colOff>
      <xdr:row>11</xdr:row>
      <xdr:rowOff>85726</xdr:rowOff>
    </xdr:to>
    <xdr:cxnSp macro="">
      <xdr:nvCxnSpPr>
        <xdr:cNvPr id="3" name="Straight Connector 2"/>
        <xdr:cNvCxnSpPr/>
      </xdr:nvCxnSpPr>
      <xdr:spPr>
        <a:xfrm flipV="1">
          <a:off x="342900" y="1905000"/>
          <a:ext cx="23907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342900</xdr:colOff>
      <xdr:row>11</xdr:row>
      <xdr:rowOff>99060</xdr:rowOff>
    </xdr:from>
    <xdr:to>
      <xdr:col>0</xdr:col>
      <xdr:colOff>342900</xdr:colOff>
      <xdr:row>13</xdr:row>
      <xdr:rowOff>15240</xdr:rowOff>
    </xdr:to>
    <xdr:cxnSp macro="">
      <xdr:nvCxnSpPr>
        <xdr:cNvPr id="8" name="Straight Arrow Connector 7"/>
        <xdr:cNvCxnSpPr/>
      </xdr:nvCxnSpPr>
      <xdr:spPr>
        <a:xfrm>
          <a:off x="342900" y="1927860"/>
          <a:ext cx="0" cy="2819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297180</xdr:colOff>
      <xdr:row>11</xdr:row>
      <xdr:rowOff>83820</xdr:rowOff>
    </xdr:from>
    <xdr:to>
      <xdr:col>2</xdr:col>
      <xdr:colOff>297180</xdr:colOff>
      <xdr:row>13</xdr:row>
      <xdr:rowOff>0</xdr:rowOff>
    </xdr:to>
    <xdr:cxnSp macro="">
      <xdr:nvCxnSpPr>
        <xdr:cNvPr id="12" name="Straight Arrow Connector 11"/>
        <xdr:cNvCxnSpPr/>
      </xdr:nvCxnSpPr>
      <xdr:spPr>
        <a:xfrm>
          <a:off x="1181100" y="1912620"/>
          <a:ext cx="0" cy="28194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739140</xdr:colOff>
      <xdr:row>11</xdr:row>
      <xdr:rowOff>99060</xdr:rowOff>
    </xdr:from>
    <xdr:to>
      <xdr:col>4</xdr:col>
      <xdr:colOff>739140</xdr:colOff>
      <xdr:row>13</xdr:row>
      <xdr:rowOff>0</xdr:rowOff>
    </xdr:to>
    <xdr:cxnSp macro="">
      <xdr:nvCxnSpPr>
        <xdr:cNvPr id="14" name="Straight Arrow Connector 13"/>
        <xdr:cNvCxnSpPr/>
      </xdr:nvCxnSpPr>
      <xdr:spPr>
        <a:xfrm>
          <a:off x="2506980" y="1927860"/>
          <a:ext cx="0" cy="2667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342900</xdr:colOff>
      <xdr:row>10</xdr:row>
      <xdr:rowOff>7620</xdr:rowOff>
    </xdr:from>
    <xdr:to>
      <xdr:col>4</xdr:col>
      <xdr:colOff>342900</xdr:colOff>
      <xdr:row>11</xdr:row>
      <xdr:rowOff>83820</xdr:rowOff>
    </xdr:to>
    <xdr:cxnSp macro="">
      <xdr:nvCxnSpPr>
        <xdr:cNvPr id="19" name="Straight Connector 18"/>
        <xdr:cNvCxnSpPr/>
      </xdr:nvCxnSpPr>
      <xdr:spPr>
        <a:xfrm>
          <a:off x="2110740" y="1653540"/>
          <a:ext cx="0" cy="2590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350520</xdr:colOff>
      <xdr:row>14</xdr:row>
      <xdr:rowOff>175260</xdr:rowOff>
    </xdr:from>
    <xdr:to>
      <xdr:col>14</xdr:col>
      <xdr:colOff>342900</xdr:colOff>
      <xdr:row>15</xdr:row>
      <xdr:rowOff>28575</xdr:rowOff>
    </xdr:to>
    <xdr:cxnSp macro="">
      <xdr:nvCxnSpPr>
        <xdr:cNvPr id="25" name="Straight Connector 24"/>
        <xdr:cNvCxnSpPr/>
      </xdr:nvCxnSpPr>
      <xdr:spPr>
        <a:xfrm>
          <a:off x="2331720" y="2718435"/>
          <a:ext cx="5221605" cy="3429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342900</xdr:colOff>
      <xdr:row>15</xdr:row>
      <xdr:rowOff>22860</xdr:rowOff>
    </xdr:from>
    <xdr:to>
      <xdr:col>6</xdr:col>
      <xdr:colOff>342900</xdr:colOff>
      <xdr:row>15</xdr:row>
      <xdr:rowOff>175260</xdr:rowOff>
    </xdr:to>
    <xdr:cxnSp macro="">
      <xdr:nvCxnSpPr>
        <xdr:cNvPr id="27" name="Straight Arrow Connector 26"/>
        <xdr:cNvCxnSpPr/>
      </xdr:nvCxnSpPr>
      <xdr:spPr>
        <a:xfrm>
          <a:off x="3139440" y="2948940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365760</xdr:colOff>
      <xdr:row>14</xdr:row>
      <xdr:rowOff>175260</xdr:rowOff>
    </xdr:from>
    <xdr:to>
      <xdr:col>4</xdr:col>
      <xdr:colOff>365760</xdr:colOff>
      <xdr:row>15</xdr:row>
      <xdr:rowOff>152400</xdr:rowOff>
    </xdr:to>
    <xdr:cxnSp macro="">
      <xdr:nvCxnSpPr>
        <xdr:cNvPr id="29" name="Straight Arrow Connector 28"/>
        <xdr:cNvCxnSpPr/>
      </xdr:nvCxnSpPr>
      <xdr:spPr>
        <a:xfrm>
          <a:off x="2133600" y="2918460"/>
          <a:ext cx="0" cy="1600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266700</xdr:colOff>
      <xdr:row>18</xdr:row>
      <xdr:rowOff>0</xdr:rowOff>
    </xdr:from>
    <xdr:to>
      <xdr:col>4</xdr:col>
      <xdr:colOff>487680</xdr:colOff>
      <xdr:row>18</xdr:row>
      <xdr:rowOff>7620</xdr:rowOff>
    </xdr:to>
    <xdr:cxnSp macro="">
      <xdr:nvCxnSpPr>
        <xdr:cNvPr id="33" name="Straight Connector 32"/>
        <xdr:cNvCxnSpPr/>
      </xdr:nvCxnSpPr>
      <xdr:spPr>
        <a:xfrm>
          <a:off x="1150620" y="3474720"/>
          <a:ext cx="1104900" cy="762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487680</xdr:colOff>
      <xdr:row>18</xdr:row>
      <xdr:rowOff>45720</xdr:rowOff>
    </xdr:from>
    <xdr:to>
      <xdr:col>4</xdr:col>
      <xdr:colOff>487680</xdr:colOff>
      <xdr:row>19</xdr:row>
      <xdr:rowOff>22860</xdr:rowOff>
    </xdr:to>
    <xdr:cxnSp macro="">
      <xdr:nvCxnSpPr>
        <xdr:cNvPr id="35" name="Straight Arrow Connector 34"/>
        <xdr:cNvCxnSpPr/>
      </xdr:nvCxnSpPr>
      <xdr:spPr>
        <a:xfrm>
          <a:off x="2255520" y="3520440"/>
          <a:ext cx="0" cy="1600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251460</xdr:colOff>
      <xdr:row>18</xdr:row>
      <xdr:rowOff>0</xdr:rowOff>
    </xdr:from>
    <xdr:to>
      <xdr:col>2</xdr:col>
      <xdr:colOff>251460</xdr:colOff>
      <xdr:row>19</xdr:row>
      <xdr:rowOff>15240</xdr:rowOff>
    </xdr:to>
    <xdr:cxnSp macro="">
      <xdr:nvCxnSpPr>
        <xdr:cNvPr id="37" name="Straight Arrow Connector 36"/>
        <xdr:cNvCxnSpPr/>
      </xdr:nvCxnSpPr>
      <xdr:spPr>
        <a:xfrm>
          <a:off x="1135380" y="3474720"/>
          <a:ext cx="0" cy="1981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373380</xdr:colOff>
      <xdr:row>17</xdr:row>
      <xdr:rowOff>0</xdr:rowOff>
    </xdr:from>
    <xdr:to>
      <xdr:col>6</xdr:col>
      <xdr:colOff>373380</xdr:colOff>
      <xdr:row>18</xdr:row>
      <xdr:rowOff>7620</xdr:rowOff>
    </xdr:to>
    <xdr:cxnSp macro="">
      <xdr:nvCxnSpPr>
        <xdr:cNvPr id="39" name="Straight Connector 38"/>
        <xdr:cNvCxnSpPr/>
      </xdr:nvCxnSpPr>
      <xdr:spPr>
        <a:xfrm>
          <a:off x="3169920" y="3291840"/>
          <a:ext cx="0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220980</xdr:colOff>
      <xdr:row>18</xdr:row>
      <xdr:rowOff>7620</xdr:rowOff>
    </xdr:from>
    <xdr:to>
      <xdr:col>8</xdr:col>
      <xdr:colOff>289560</xdr:colOff>
      <xdr:row>18</xdr:row>
      <xdr:rowOff>7620</xdr:rowOff>
    </xdr:to>
    <xdr:cxnSp macro="">
      <xdr:nvCxnSpPr>
        <xdr:cNvPr id="41" name="Straight Connector 40"/>
        <xdr:cNvCxnSpPr/>
      </xdr:nvCxnSpPr>
      <xdr:spPr>
        <a:xfrm>
          <a:off x="3017520" y="3482340"/>
          <a:ext cx="105156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289560</xdr:colOff>
      <xdr:row>18</xdr:row>
      <xdr:rowOff>7620</xdr:rowOff>
    </xdr:from>
    <xdr:to>
      <xdr:col>8</xdr:col>
      <xdr:colOff>289560</xdr:colOff>
      <xdr:row>18</xdr:row>
      <xdr:rowOff>160020</xdr:rowOff>
    </xdr:to>
    <xdr:cxnSp macro="">
      <xdr:nvCxnSpPr>
        <xdr:cNvPr id="43" name="Straight Arrow Connector 42"/>
        <xdr:cNvCxnSpPr/>
      </xdr:nvCxnSpPr>
      <xdr:spPr>
        <a:xfrm>
          <a:off x="4069080" y="3482340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228600</xdr:colOff>
      <xdr:row>18</xdr:row>
      <xdr:rowOff>22860</xdr:rowOff>
    </xdr:from>
    <xdr:to>
      <xdr:col>6</xdr:col>
      <xdr:colOff>236220</xdr:colOff>
      <xdr:row>18</xdr:row>
      <xdr:rowOff>167640</xdr:rowOff>
    </xdr:to>
    <xdr:cxnSp macro="">
      <xdr:nvCxnSpPr>
        <xdr:cNvPr id="45" name="Straight Arrow Connector 44"/>
        <xdr:cNvCxnSpPr/>
      </xdr:nvCxnSpPr>
      <xdr:spPr>
        <a:xfrm>
          <a:off x="3025140" y="3497580"/>
          <a:ext cx="7620" cy="14478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121920</xdr:colOff>
      <xdr:row>14</xdr:row>
      <xdr:rowOff>0</xdr:rowOff>
    </xdr:from>
    <xdr:to>
      <xdr:col>5</xdr:col>
      <xdr:colOff>129540</xdr:colOff>
      <xdr:row>15</xdr:row>
      <xdr:rowOff>0</xdr:rowOff>
    </xdr:to>
    <xdr:cxnSp macro="">
      <xdr:nvCxnSpPr>
        <xdr:cNvPr id="49" name="Straight Connector 48"/>
        <xdr:cNvCxnSpPr/>
      </xdr:nvCxnSpPr>
      <xdr:spPr>
        <a:xfrm flipH="1">
          <a:off x="2644140" y="2743200"/>
          <a:ext cx="7620" cy="18288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106680</xdr:colOff>
      <xdr:row>17</xdr:row>
      <xdr:rowOff>7620</xdr:rowOff>
    </xdr:from>
    <xdr:to>
      <xdr:col>4</xdr:col>
      <xdr:colOff>114300</xdr:colOff>
      <xdr:row>18</xdr:row>
      <xdr:rowOff>15240</xdr:rowOff>
    </xdr:to>
    <xdr:cxnSp macro="">
      <xdr:nvCxnSpPr>
        <xdr:cNvPr id="51" name="Straight Connector 50"/>
        <xdr:cNvCxnSpPr/>
      </xdr:nvCxnSpPr>
      <xdr:spPr>
        <a:xfrm>
          <a:off x="1874520" y="3299460"/>
          <a:ext cx="7620" cy="1905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386715</xdr:colOff>
      <xdr:row>15</xdr:row>
      <xdr:rowOff>5715</xdr:rowOff>
    </xdr:from>
    <xdr:to>
      <xdr:col>8</xdr:col>
      <xdr:colOff>386715</xdr:colOff>
      <xdr:row>15</xdr:row>
      <xdr:rowOff>158115</xdr:rowOff>
    </xdr:to>
    <xdr:cxnSp macro="">
      <xdr:nvCxnSpPr>
        <xdr:cNvPr id="32" name="Straight Arrow Connector 31"/>
        <xdr:cNvCxnSpPr/>
      </xdr:nvCxnSpPr>
      <xdr:spPr>
        <a:xfrm>
          <a:off x="4606290" y="2729865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314325</xdr:colOff>
      <xdr:row>15</xdr:row>
      <xdr:rowOff>28575</xdr:rowOff>
    </xdr:from>
    <xdr:to>
      <xdr:col>10</xdr:col>
      <xdr:colOff>314325</xdr:colOff>
      <xdr:row>16</xdr:row>
      <xdr:rowOff>0</xdr:rowOff>
    </xdr:to>
    <xdr:cxnSp macro="">
      <xdr:nvCxnSpPr>
        <xdr:cNvPr id="34" name="Straight Arrow Connector 33"/>
        <xdr:cNvCxnSpPr/>
      </xdr:nvCxnSpPr>
      <xdr:spPr>
        <a:xfrm>
          <a:off x="5524500" y="2752725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352425</xdr:colOff>
      <xdr:row>15</xdr:row>
      <xdr:rowOff>38100</xdr:rowOff>
    </xdr:from>
    <xdr:to>
      <xdr:col>12</xdr:col>
      <xdr:colOff>352425</xdr:colOff>
      <xdr:row>16</xdr:row>
      <xdr:rowOff>9525</xdr:rowOff>
    </xdr:to>
    <xdr:cxnSp macro="">
      <xdr:nvCxnSpPr>
        <xdr:cNvPr id="36" name="Straight Arrow Connector 35"/>
        <xdr:cNvCxnSpPr/>
      </xdr:nvCxnSpPr>
      <xdr:spPr>
        <a:xfrm>
          <a:off x="6562725" y="2762250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323850</xdr:colOff>
      <xdr:row>15</xdr:row>
      <xdr:rowOff>19050</xdr:rowOff>
    </xdr:from>
    <xdr:to>
      <xdr:col>14</xdr:col>
      <xdr:colOff>323850</xdr:colOff>
      <xdr:row>15</xdr:row>
      <xdr:rowOff>171450</xdr:rowOff>
    </xdr:to>
    <xdr:cxnSp macro="">
      <xdr:nvCxnSpPr>
        <xdr:cNvPr id="38" name="Straight Arrow Connector 37"/>
        <xdr:cNvCxnSpPr/>
      </xdr:nvCxnSpPr>
      <xdr:spPr>
        <a:xfrm>
          <a:off x="7534275" y="2743200"/>
          <a:ext cx="0" cy="1524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238125</xdr:colOff>
      <xdr:row>1</xdr:row>
      <xdr:rowOff>85725</xdr:rowOff>
    </xdr:from>
    <xdr:to>
      <xdr:col>21</xdr:col>
      <xdr:colOff>304800</xdr:colOff>
      <xdr:row>19</xdr:row>
      <xdr:rowOff>142875</xdr:rowOff>
    </xdr:to>
    <xdr:sp macro="" textlink="">
      <xdr:nvSpPr>
        <xdr:cNvPr id="2" name="TextBox 1"/>
        <xdr:cNvSpPr txBox="1"/>
      </xdr:nvSpPr>
      <xdr:spPr>
        <a:xfrm>
          <a:off x="8134350" y="276225"/>
          <a:ext cx="4181475" cy="36861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/>
            <a:t>Hướng</a:t>
          </a:r>
          <a:r>
            <a:rPr lang="en-US" sz="800" baseline="0"/>
            <a:t> dẫn </a:t>
          </a:r>
          <a:r>
            <a:rPr lang="vi-VN" sz="800"/>
            <a:t>Xây dựng Chiến lược, BSC và KPI </a:t>
          </a:r>
        </a:p>
        <a:p>
          <a:endParaRPr lang="vi-VN" sz="800"/>
        </a:p>
        <a:p>
          <a:r>
            <a:rPr lang="vi-VN" sz="800"/>
            <a:t>1 - Mô hình chuỗi giá trị dùng để làm gì cho nghề nhân sự ? http://blognhansu.net.vn/?p=8221</a:t>
          </a:r>
        </a:p>
        <a:p>
          <a:r>
            <a:rPr lang="vi-VN" sz="800"/>
            <a:t>2 - Tại sao cần phải dùng BSC &amp; KPI ? http://blognhansu.net.vn/?p=18264 </a:t>
          </a:r>
        </a:p>
        <a:p>
          <a:r>
            <a:rPr lang="vi-VN" sz="800"/>
            <a:t>3 - Quy trình và hướng dẫn xây dựng Key Performance Indicator (KPI) – chỉ số đánh giá thực hiện công việc http://blognhansu.net.vn/?p=7370</a:t>
          </a:r>
        </a:p>
        <a:p>
          <a:r>
            <a:rPr lang="vi-VN" sz="800"/>
            <a:t>4 - Xây dựng KPI tắt (“dối") như thế nào cho nhanh? http://blognhansu.net.vn/?p=21864</a:t>
          </a:r>
        </a:p>
        <a:p>
          <a:r>
            <a:rPr lang="vi-VN" sz="800"/>
            <a:t>5 - Kinh nghiệm xây dựng KPI bài 1: 11 thứ bắt buộc cần có để xây dựng KPI  http://blognhansu.net.vn/?p=19981</a:t>
          </a:r>
        </a:p>
        <a:p>
          <a:r>
            <a:rPr lang="vi-VN" sz="800"/>
            <a:t>6 - Kinh nghiệm xây dựng KPI bài 2: làm cho CEO và Quản lý thấy bức tranh lớn về thệ thống QTNS http://blognhansu.net.vn/?p=20337</a:t>
          </a:r>
        </a:p>
        <a:p>
          <a:r>
            <a:rPr lang="vi-VN" sz="800"/>
            <a:t>7 - Kinh nghiệm xây dựng KPI bài 3: BSC – Chiến lược và cuộc họp hội đồng kiến trúc Doanh nghiệp http://blognhansu.net.vn/?p=20365</a:t>
          </a:r>
        </a:p>
        <a:p>
          <a:r>
            <a:rPr lang="vi-VN" sz="800"/>
            <a:t>8 - Case: CEO FPT thuyết giảng bản đồ chiến lược (BSC) cho sếp Vingroup http://blognhansu.net.vn/?p=20394</a:t>
          </a:r>
        </a:p>
        <a:p>
          <a:r>
            <a:rPr lang="vi-VN" sz="800"/>
            <a:t>9 - Kinh nghiệm xây dựng KPI bài 4: cùng CEO hoàn thiện bức tranh chi tiết http://blognhansu.net.vn/?p=20385</a:t>
          </a:r>
        </a:p>
        <a:p>
          <a:r>
            <a:rPr lang="vi-VN" sz="800"/>
            <a:t>10 - Kinh nghiệm xây dựng KPI bài 5: KPI theo hành trình khách hàng http://blognhansu.net.vn/?p=19732</a:t>
          </a:r>
        </a:p>
        <a:p>
          <a:r>
            <a:rPr lang="vi-VN" sz="800"/>
            <a:t>11 - Kinh nghiệm xây dựng KPI bài 6: xây dựng KPI phòng – tâm tình giữa CEO và TBP http://blognhansu.net.vn/?p=20411</a:t>
          </a:r>
        </a:p>
        <a:p>
          <a:r>
            <a:rPr lang="vi-VN" sz="800"/>
            <a:t>12 - Kinh nghiệm xây dựng KPI bài 7: KPI nhân viên và tính toán phân bổ KPI http://blognhansu.net.vn/?p=20438</a:t>
          </a:r>
        </a:p>
        <a:p>
          <a:r>
            <a:rPr lang="vi-VN" sz="800"/>
            <a:t>13 - Kinh nghiệm xây dựng KPI bài 8: cơ chế chính sách thúc đẩy hoàn thành KPI http://blognhansu.net.vn/?p=20464</a:t>
          </a:r>
        </a:p>
        <a:p>
          <a:r>
            <a:rPr lang="vi-VN" sz="800"/>
            <a:t>14 - Kinh nghiệm xây dựng KPI bài 9: CEO sẽ quản lý nhân sự đội sale (kinh doanh) như thế nào? http://blognhansu.net.vn/?p=20119</a:t>
          </a:r>
        </a:p>
        <a:p>
          <a:r>
            <a:rPr lang="vi-VN" sz="800"/>
            <a:t>15 - Kinh nghiệm xây dựng KPI bài 10: Triển khai thực hiện KPI – con đường gian nan bắt đầu http://blognhansu.net.vn/?p=20528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677333</xdr:colOff>
      <xdr:row>22</xdr:row>
      <xdr:rowOff>84666</xdr:rowOff>
    </xdr:from>
    <xdr:to>
      <xdr:col>8</xdr:col>
      <xdr:colOff>31750</xdr:colOff>
      <xdr:row>24</xdr:row>
      <xdr:rowOff>95250</xdr:rowOff>
    </xdr:to>
    <xdr:cxnSp macro="">
      <xdr:nvCxnSpPr>
        <xdr:cNvPr id="19" name="Straight Arrow Connector 18"/>
        <xdr:cNvCxnSpPr/>
      </xdr:nvCxnSpPr>
      <xdr:spPr>
        <a:xfrm flipH="1" flipV="1">
          <a:off x="3460750" y="5471583"/>
          <a:ext cx="2021417" cy="391584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508000</xdr:colOff>
      <xdr:row>23</xdr:row>
      <xdr:rowOff>0</xdr:rowOff>
    </xdr:from>
    <xdr:to>
      <xdr:col>6</xdr:col>
      <xdr:colOff>0</xdr:colOff>
      <xdr:row>23</xdr:row>
      <xdr:rowOff>158750</xdr:rowOff>
    </xdr:to>
    <xdr:cxnSp macro="">
      <xdr:nvCxnSpPr>
        <xdr:cNvPr id="21" name="Straight Arrow Connector 20"/>
        <xdr:cNvCxnSpPr/>
      </xdr:nvCxnSpPr>
      <xdr:spPr>
        <a:xfrm flipH="1" flipV="1">
          <a:off x="3291417" y="5577417"/>
          <a:ext cx="1174750" cy="15875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10583</xdr:colOff>
      <xdr:row>5</xdr:row>
      <xdr:rowOff>148166</xdr:rowOff>
    </xdr:from>
    <xdr:to>
      <xdr:col>10</xdr:col>
      <xdr:colOff>222250</xdr:colOff>
      <xdr:row>5</xdr:row>
      <xdr:rowOff>148166</xdr:rowOff>
    </xdr:to>
    <xdr:cxnSp macro="">
      <xdr:nvCxnSpPr>
        <xdr:cNvPr id="49" name="Straight Arrow Connector 48"/>
        <xdr:cNvCxnSpPr/>
      </xdr:nvCxnSpPr>
      <xdr:spPr>
        <a:xfrm>
          <a:off x="6858000" y="1344083"/>
          <a:ext cx="211667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52916</xdr:colOff>
      <xdr:row>6</xdr:row>
      <xdr:rowOff>84666</xdr:rowOff>
    </xdr:from>
    <xdr:to>
      <xdr:col>11</xdr:col>
      <xdr:colOff>10583</xdr:colOff>
      <xdr:row>8</xdr:row>
      <xdr:rowOff>148166</xdr:rowOff>
    </xdr:to>
    <xdr:cxnSp macro="">
      <xdr:nvCxnSpPr>
        <xdr:cNvPr id="6" name="Straight Arrow Connector 5"/>
        <xdr:cNvCxnSpPr/>
      </xdr:nvCxnSpPr>
      <xdr:spPr>
        <a:xfrm flipV="1">
          <a:off x="6900333" y="1280583"/>
          <a:ext cx="243417" cy="44450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21166</xdr:colOff>
      <xdr:row>5</xdr:row>
      <xdr:rowOff>105833</xdr:rowOff>
    </xdr:from>
    <xdr:to>
      <xdr:col>10</xdr:col>
      <xdr:colOff>264583</xdr:colOff>
      <xdr:row>5</xdr:row>
      <xdr:rowOff>105833</xdr:rowOff>
    </xdr:to>
    <xdr:cxnSp macro="">
      <xdr:nvCxnSpPr>
        <xdr:cNvPr id="8" name="Straight Arrow Connector 7"/>
        <xdr:cNvCxnSpPr/>
      </xdr:nvCxnSpPr>
      <xdr:spPr>
        <a:xfrm>
          <a:off x="5185833" y="1111250"/>
          <a:ext cx="1926167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workbookViewId="0">
      <selection activeCell="L7" sqref="L7"/>
    </sheetView>
  </sheetViews>
  <sheetFormatPr defaultRowHeight="14.25" x14ac:dyDescent="0.2"/>
  <cols>
    <col min="2" max="2" width="4" customWidth="1"/>
    <col min="4" max="4" width="4" customWidth="1"/>
    <col min="5" max="5" width="11" bestFit="1" customWidth="1"/>
    <col min="6" max="6" width="4" customWidth="1"/>
    <col min="7" max="7" width="10.375" customWidth="1"/>
    <col min="8" max="8" width="4" customWidth="1"/>
    <col min="10" max="10" width="4" customWidth="1"/>
    <col min="12" max="12" width="4.125" customWidth="1"/>
    <col min="14" max="14" width="4.125" customWidth="1"/>
  </cols>
  <sheetData>
    <row r="1" spans="1:15" ht="15" x14ac:dyDescent="0.25">
      <c r="A1" s="213" t="s">
        <v>53</v>
      </c>
      <c r="B1" s="213"/>
      <c r="C1" s="213"/>
      <c r="D1" s="213"/>
      <c r="E1" s="213"/>
      <c r="F1" s="213"/>
    </row>
    <row r="2" spans="1:15" ht="15" x14ac:dyDescent="0.25">
      <c r="A2" s="209"/>
      <c r="B2" s="209"/>
      <c r="C2" s="209"/>
      <c r="D2" s="209"/>
      <c r="E2" s="209"/>
      <c r="F2" s="209"/>
      <c r="J2" s="18" t="s">
        <v>37</v>
      </c>
    </row>
    <row r="3" spans="1:15" x14ac:dyDescent="0.2">
      <c r="A3" t="s">
        <v>46</v>
      </c>
      <c r="E3" t="s">
        <v>176</v>
      </c>
    </row>
    <row r="4" spans="1:15" x14ac:dyDescent="0.2">
      <c r="A4" t="s">
        <v>47</v>
      </c>
      <c r="E4" t="s">
        <v>177</v>
      </c>
    </row>
    <row r="5" spans="1:15" x14ac:dyDescent="0.2">
      <c r="A5" t="s">
        <v>48</v>
      </c>
      <c r="E5">
        <v>10</v>
      </c>
      <c r="F5" t="s">
        <v>99</v>
      </c>
      <c r="G5" t="s">
        <v>178</v>
      </c>
    </row>
    <row r="6" spans="1:15" x14ac:dyDescent="0.2">
      <c r="A6" t="s">
        <v>49</v>
      </c>
      <c r="E6">
        <v>20</v>
      </c>
    </row>
    <row r="7" spans="1:15" x14ac:dyDescent="0.2">
      <c r="A7" t="s">
        <v>50</v>
      </c>
      <c r="D7" s="25"/>
      <c r="E7" s="25">
        <v>0.9</v>
      </c>
    </row>
    <row r="8" spans="1:15" x14ac:dyDescent="0.2">
      <c r="A8" t="s">
        <v>51</v>
      </c>
      <c r="E8">
        <v>150</v>
      </c>
      <c r="F8" t="s">
        <v>179</v>
      </c>
    </row>
    <row r="9" spans="1:15" x14ac:dyDescent="0.2">
      <c r="A9" t="s">
        <v>52</v>
      </c>
    </row>
    <row r="10" spans="1:15" x14ac:dyDescent="0.2">
      <c r="A10" s="26"/>
      <c r="B10" s="26"/>
      <c r="C10" s="26"/>
      <c r="D10" s="214" t="s">
        <v>120</v>
      </c>
      <c r="E10" s="214"/>
      <c r="F10" s="214"/>
      <c r="G10" s="26"/>
    </row>
    <row r="11" spans="1:15" x14ac:dyDescent="0.2">
      <c r="A11" s="26"/>
      <c r="B11" s="26"/>
      <c r="C11" s="26"/>
      <c r="D11" s="56"/>
      <c r="E11" s="56"/>
      <c r="F11" s="56"/>
      <c r="G11" s="26"/>
    </row>
    <row r="12" spans="1:15" x14ac:dyDescent="0.2">
      <c r="A12" s="26"/>
      <c r="B12" s="26"/>
      <c r="C12" s="26"/>
      <c r="D12" s="26"/>
      <c r="E12" s="26"/>
      <c r="F12" s="26"/>
      <c r="G12" s="26"/>
      <c r="K12" s="78"/>
      <c r="L12" s="78"/>
      <c r="M12" s="78"/>
      <c r="N12" s="78"/>
      <c r="O12" s="78"/>
    </row>
    <row r="13" spans="1:15" x14ac:dyDescent="0.2">
      <c r="A13" s="26"/>
      <c r="B13" s="26"/>
      <c r="C13" s="26"/>
      <c r="D13" s="26"/>
      <c r="E13" s="26"/>
      <c r="F13" s="26"/>
      <c r="G13" s="26"/>
      <c r="K13" s="78"/>
      <c r="L13" s="78"/>
      <c r="M13" s="78"/>
      <c r="N13" s="78"/>
      <c r="O13" s="78"/>
    </row>
    <row r="14" spans="1:15" ht="28.5" x14ac:dyDescent="0.2">
      <c r="A14" s="54" t="s">
        <v>180</v>
      </c>
      <c r="B14" s="26"/>
      <c r="C14" s="54" t="s">
        <v>181</v>
      </c>
      <c r="D14" s="26"/>
      <c r="E14" s="214" t="s">
        <v>144</v>
      </c>
      <c r="F14" s="214"/>
      <c r="G14" s="214"/>
      <c r="I14" s="57"/>
      <c r="J14" s="57"/>
      <c r="K14" s="78"/>
      <c r="L14" s="78"/>
      <c r="M14" s="78"/>
      <c r="N14" s="78"/>
      <c r="O14" s="78"/>
    </row>
    <row r="15" spans="1:15" x14ac:dyDescent="0.2">
      <c r="A15" s="55"/>
      <c r="K15" s="78"/>
      <c r="L15" s="78"/>
      <c r="M15" s="78"/>
      <c r="N15" s="78"/>
      <c r="O15" s="78"/>
    </row>
    <row r="16" spans="1:15" x14ac:dyDescent="0.2">
      <c r="A16" s="55"/>
      <c r="K16" s="78"/>
      <c r="L16" s="78"/>
      <c r="M16" s="78"/>
      <c r="N16" s="78"/>
      <c r="O16" s="78"/>
    </row>
    <row r="17" spans="3:15" s="26" customFormat="1" ht="28.5" x14ac:dyDescent="0.2">
      <c r="E17" s="27" t="s">
        <v>182</v>
      </c>
      <c r="G17" s="76" t="s">
        <v>183</v>
      </c>
      <c r="I17" s="77" t="s">
        <v>168</v>
      </c>
      <c r="K17" s="77" t="s">
        <v>184</v>
      </c>
      <c r="L17" s="78"/>
      <c r="M17" s="77" t="s">
        <v>185</v>
      </c>
      <c r="N17" s="78"/>
      <c r="O17" s="77" t="s">
        <v>186</v>
      </c>
    </row>
    <row r="18" spans="3:15" s="26" customFormat="1" x14ac:dyDescent="0.2">
      <c r="K18" s="78"/>
      <c r="L18" s="78"/>
      <c r="M18" s="78"/>
      <c r="N18" s="78"/>
      <c r="O18" s="78"/>
    </row>
    <row r="19" spans="3:15" s="26" customFormat="1" x14ac:dyDescent="0.2">
      <c r="K19" s="78"/>
      <c r="L19" s="78"/>
      <c r="M19" s="78"/>
      <c r="N19" s="78"/>
      <c r="O19" s="78"/>
    </row>
    <row r="20" spans="3:15" s="26" customFormat="1" x14ac:dyDescent="0.2">
      <c r="C20" s="27"/>
      <c r="E20" s="27"/>
      <c r="G20" s="27"/>
      <c r="I20" s="54"/>
      <c r="K20" s="78"/>
      <c r="L20" s="78"/>
      <c r="M20" s="78"/>
      <c r="N20" s="78"/>
      <c r="O20" s="78"/>
    </row>
    <row r="21" spans="3:15" x14ac:dyDescent="0.2">
      <c r="K21" s="78"/>
      <c r="L21" s="78"/>
      <c r="M21" s="78"/>
      <c r="N21" s="78"/>
      <c r="O21" s="78"/>
    </row>
  </sheetData>
  <mergeCells count="3">
    <mergeCell ref="A1:F1"/>
    <mergeCell ref="D10:F10"/>
    <mergeCell ref="E14:G14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="60" zoomScaleNormal="60" zoomScaleSheetLayoutView="91" workbookViewId="0">
      <pane xSplit="1" ySplit="6" topLeftCell="B7" activePane="bottomRight" state="frozen"/>
      <selection pane="topRight" activeCell="D1" sqref="D1"/>
      <selection pane="bottomLeft" activeCell="A6" sqref="A6"/>
      <selection pane="bottomRight" activeCell="U35" sqref="U35"/>
    </sheetView>
  </sheetViews>
  <sheetFormatPr defaultRowHeight="15" x14ac:dyDescent="0.25"/>
  <cols>
    <col min="1" max="1" width="3.625" style="126" customWidth="1"/>
    <col min="2" max="2" width="5.375" style="126" hidden="1" customWidth="1"/>
    <col min="3" max="3" width="6.25" style="126" hidden="1" customWidth="1"/>
    <col min="4" max="4" width="23.625" style="127" hidden="1" customWidth="1"/>
    <col min="5" max="5" width="6" style="126" hidden="1" customWidth="1"/>
    <col min="6" max="6" width="7.125" style="126" hidden="1" customWidth="1"/>
    <col min="7" max="7" width="48.25" style="126" customWidth="1"/>
    <col min="8" max="8" width="8.625" style="126" hidden="1" customWidth="1"/>
    <col min="9" max="9" width="8.875" style="126" customWidth="1"/>
    <col min="10" max="10" width="6.125" style="126" bestFit="1" customWidth="1"/>
    <col min="11" max="11" width="6.125" style="126" hidden="1" customWidth="1"/>
    <col min="12" max="12" width="9.125" style="126" customWidth="1"/>
    <col min="13" max="13" width="11.375" style="126" hidden="1" customWidth="1"/>
    <col min="14" max="14" width="14.75" style="126" hidden="1" customWidth="1"/>
    <col min="15" max="15" width="8.5" style="126" customWidth="1"/>
    <col min="16" max="16" width="9.875" style="126" hidden="1" customWidth="1"/>
    <col min="17" max="17" width="28" style="126" bestFit="1" customWidth="1"/>
    <col min="18" max="18" width="9.875" style="126" customWidth="1"/>
    <col min="19" max="19" width="5.125" style="126" hidden="1" customWidth="1"/>
    <col min="20" max="20" width="7.125" style="126" hidden="1" customWidth="1"/>
    <col min="21" max="236" width="9" style="126"/>
    <col min="237" max="237" width="3.625" style="126" bestFit="1" customWidth="1"/>
    <col min="238" max="238" width="9" style="126"/>
    <col min="239" max="239" width="6.875" style="126" customWidth="1"/>
    <col min="240" max="240" width="23" style="126" customWidth="1"/>
    <col min="241" max="242" width="9" style="126" customWidth="1"/>
    <col min="243" max="243" width="13" style="126" customWidth="1"/>
    <col min="244" max="245" width="9" style="126"/>
    <col min="246" max="246" width="11.375" style="126" customWidth="1"/>
    <col min="247" max="248" width="16.125" style="126" customWidth="1"/>
    <col min="249" max="249" width="9.375" style="126" customWidth="1"/>
    <col min="250" max="250" width="9.125" style="126" customWidth="1"/>
    <col min="251" max="251" width="6.75" style="126" bestFit="1" customWidth="1"/>
    <col min="252" max="252" width="7.75" style="126" customWidth="1"/>
    <col min="253" max="254" width="8.375" style="126" customWidth="1"/>
    <col min="255" max="255" width="9" style="126" customWidth="1"/>
    <col min="256" max="256" width="9.125" style="126" customWidth="1"/>
    <col min="257" max="257" width="13.25" style="126" customWidth="1"/>
    <col min="258" max="492" width="9" style="126"/>
    <col min="493" max="493" width="3.625" style="126" bestFit="1" customWidth="1"/>
    <col min="494" max="494" width="9" style="126"/>
    <col min="495" max="495" width="6.875" style="126" customWidth="1"/>
    <col min="496" max="496" width="23" style="126" customWidth="1"/>
    <col min="497" max="498" width="9" style="126" customWidth="1"/>
    <col min="499" max="499" width="13" style="126" customWidth="1"/>
    <col min="500" max="501" width="9" style="126"/>
    <col min="502" max="502" width="11.375" style="126" customWidth="1"/>
    <col min="503" max="504" width="16.125" style="126" customWidth="1"/>
    <col min="505" max="505" width="9.375" style="126" customWidth="1"/>
    <col min="506" max="506" width="9.125" style="126" customWidth="1"/>
    <col min="507" max="507" width="6.75" style="126" bestFit="1" customWidth="1"/>
    <col min="508" max="508" width="7.75" style="126" customWidth="1"/>
    <col min="509" max="510" width="8.375" style="126" customWidth="1"/>
    <col min="511" max="511" width="9" style="126" customWidth="1"/>
    <col min="512" max="512" width="9.125" style="126" customWidth="1"/>
    <col min="513" max="513" width="13.25" style="126" customWidth="1"/>
    <col min="514" max="748" width="9" style="126"/>
    <col min="749" max="749" width="3.625" style="126" bestFit="1" customWidth="1"/>
    <col min="750" max="750" width="9" style="126"/>
    <col min="751" max="751" width="6.875" style="126" customWidth="1"/>
    <col min="752" max="752" width="23" style="126" customWidth="1"/>
    <col min="753" max="754" width="9" style="126" customWidth="1"/>
    <col min="755" max="755" width="13" style="126" customWidth="1"/>
    <col min="756" max="757" width="9" style="126"/>
    <col min="758" max="758" width="11.375" style="126" customWidth="1"/>
    <col min="759" max="760" width="16.125" style="126" customWidth="1"/>
    <col min="761" max="761" width="9.375" style="126" customWidth="1"/>
    <col min="762" max="762" width="9.125" style="126" customWidth="1"/>
    <col min="763" max="763" width="6.75" style="126" bestFit="1" customWidth="1"/>
    <col min="764" max="764" width="7.75" style="126" customWidth="1"/>
    <col min="765" max="766" width="8.375" style="126" customWidth="1"/>
    <col min="767" max="767" width="9" style="126" customWidth="1"/>
    <col min="768" max="768" width="9.125" style="126" customWidth="1"/>
    <col min="769" max="769" width="13.25" style="126" customWidth="1"/>
    <col min="770" max="1004" width="9" style="126"/>
    <col min="1005" max="1005" width="3.625" style="126" bestFit="1" customWidth="1"/>
    <col min="1006" max="1006" width="9" style="126"/>
    <col min="1007" max="1007" width="6.875" style="126" customWidth="1"/>
    <col min="1008" max="1008" width="23" style="126" customWidth="1"/>
    <col min="1009" max="1010" width="9" style="126" customWidth="1"/>
    <col min="1011" max="1011" width="13" style="126" customWidth="1"/>
    <col min="1012" max="1013" width="9" style="126"/>
    <col min="1014" max="1014" width="11.375" style="126" customWidth="1"/>
    <col min="1015" max="1016" width="16.125" style="126" customWidth="1"/>
    <col min="1017" max="1017" width="9.375" style="126" customWidth="1"/>
    <col min="1018" max="1018" width="9.125" style="126" customWidth="1"/>
    <col min="1019" max="1019" width="6.75" style="126" bestFit="1" customWidth="1"/>
    <col min="1020" max="1020" width="7.75" style="126" customWidth="1"/>
    <col min="1021" max="1022" width="8.375" style="126" customWidth="1"/>
    <col min="1023" max="1023" width="9" style="126" customWidth="1"/>
    <col min="1024" max="1024" width="9.125" style="126" customWidth="1"/>
    <col min="1025" max="1025" width="13.25" style="126" customWidth="1"/>
    <col min="1026" max="1260" width="9" style="126"/>
    <col min="1261" max="1261" width="3.625" style="126" bestFit="1" customWidth="1"/>
    <col min="1262" max="1262" width="9" style="126"/>
    <col min="1263" max="1263" width="6.875" style="126" customWidth="1"/>
    <col min="1264" max="1264" width="23" style="126" customWidth="1"/>
    <col min="1265" max="1266" width="9" style="126" customWidth="1"/>
    <col min="1267" max="1267" width="13" style="126" customWidth="1"/>
    <col min="1268" max="1269" width="9" style="126"/>
    <col min="1270" max="1270" width="11.375" style="126" customWidth="1"/>
    <col min="1271" max="1272" width="16.125" style="126" customWidth="1"/>
    <col min="1273" max="1273" width="9.375" style="126" customWidth="1"/>
    <col min="1274" max="1274" width="9.125" style="126" customWidth="1"/>
    <col min="1275" max="1275" width="6.75" style="126" bestFit="1" customWidth="1"/>
    <col min="1276" max="1276" width="7.75" style="126" customWidth="1"/>
    <col min="1277" max="1278" width="8.375" style="126" customWidth="1"/>
    <col min="1279" max="1279" width="9" style="126" customWidth="1"/>
    <col min="1280" max="1280" width="9.125" style="126" customWidth="1"/>
    <col min="1281" max="1281" width="13.25" style="126" customWidth="1"/>
    <col min="1282" max="1516" width="9" style="126"/>
    <col min="1517" max="1517" width="3.625" style="126" bestFit="1" customWidth="1"/>
    <col min="1518" max="1518" width="9" style="126"/>
    <col min="1519" max="1519" width="6.875" style="126" customWidth="1"/>
    <col min="1520" max="1520" width="23" style="126" customWidth="1"/>
    <col min="1521" max="1522" width="9" style="126" customWidth="1"/>
    <col min="1523" max="1523" width="13" style="126" customWidth="1"/>
    <col min="1524" max="1525" width="9" style="126"/>
    <col min="1526" max="1526" width="11.375" style="126" customWidth="1"/>
    <col min="1527" max="1528" width="16.125" style="126" customWidth="1"/>
    <col min="1529" max="1529" width="9.375" style="126" customWidth="1"/>
    <col min="1530" max="1530" width="9.125" style="126" customWidth="1"/>
    <col min="1531" max="1531" width="6.75" style="126" bestFit="1" customWidth="1"/>
    <col min="1532" max="1532" width="7.75" style="126" customWidth="1"/>
    <col min="1533" max="1534" width="8.375" style="126" customWidth="1"/>
    <col min="1535" max="1535" width="9" style="126" customWidth="1"/>
    <col min="1536" max="1536" width="9.125" style="126" customWidth="1"/>
    <col min="1537" max="1537" width="13.25" style="126" customWidth="1"/>
    <col min="1538" max="1772" width="9" style="126"/>
    <col min="1773" max="1773" width="3.625" style="126" bestFit="1" customWidth="1"/>
    <col min="1774" max="1774" width="9" style="126"/>
    <col min="1775" max="1775" width="6.875" style="126" customWidth="1"/>
    <col min="1776" max="1776" width="23" style="126" customWidth="1"/>
    <col min="1777" max="1778" width="9" style="126" customWidth="1"/>
    <col min="1779" max="1779" width="13" style="126" customWidth="1"/>
    <col min="1780" max="1781" width="9" style="126"/>
    <col min="1782" max="1782" width="11.375" style="126" customWidth="1"/>
    <col min="1783" max="1784" width="16.125" style="126" customWidth="1"/>
    <col min="1785" max="1785" width="9.375" style="126" customWidth="1"/>
    <col min="1786" max="1786" width="9.125" style="126" customWidth="1"/>
    <col min="1787" max="1787" width="6.75" style="126" bestFit="1" customWidth="1"/>
    <col min="1788" max="1788" width="7.75" style="126" customWidth="1"/>
    <col min="1789" max="1790" width="8.375" style="126" customWidth="1"/>
    <col min="1791" max="1791" width="9" style="126" customWidth="1"/>
    <col min="1792" max="1792" width="9.125" style="126" customWidth="1"/>
    <col min="1793" max="1793" width="13.25" style="126" customWidth="1"/>
    <col min="1794" max="2028" width="9" style="126"/>
    <col min="2029" max="2029" width="3.625" style="126" bestFit="1" customWidth="1"/>
    <col min="2030" max="2030" width="9" style="126"/>
    <col min="2031" max="2031" width="6.875" style="126" customWidth="1"/>
    <col min="2032" max="2032" width="23" style="126" customWidth="1"/>
    <col min="2033" max="2034" width="9" style="126" customWidth="1"/>
    <col min="2035" max="2035" width="13" style="126" customWidth="1"/>
    <col min="2036" max="2037" width="9" style="126"/>
    <col min="2038" max="2038" width="11.375" style="126" customWidth="1"/>
    <col min="2039" max="2040" width="16.125" style="126" customWidth="1"/>
    <col min="2041" max="2041" width="9.375" style="126" customWidth="1"/>
    <col min="2042" max="2042" width="9.125" style="126" customWidth="1"/>
    <col min="2043" max="2043" width="6.75" style="126" bestFit="1" customWidth="1"/>
    <col min="2044" max="2044" width="7.75" style="126" customWidth="1"/>
    <col min="2045" max="2046" width="8.375" style="126" customWidth="1"/>
    <col min="2047" max="2047" width="9" style="126" customWidth="1"/>
    <col min="2048" max="2048" width="9.125" style="126" customWidth="1"/>
    <col min="2049" max="2049" width="13.25" style="126" customWidth="1"/>
    <col min="2050" max="2284" width="9" style="126"/>
    <col min="2285" max="2285" width="3.625" style="126" bestFit="1" customWidth="1"/>
    <col min="2286" max="2286" width="9" style="126"/>
    <col min="2287" max="2287" width="6.875" style="126" customWidth="1"/>
    <col min="2288" max="2288" width="23" style="126" customWidth="1"/>
    <col min="2289" max="2290" width="9" style="126" customWidth="1"/>
    <col min="2291" max="2291" width="13" style="126" customWidth="1"/>
    <col min="2292" max="2293" width="9" style="126"/>
    <col min="2294" max="2294" width="11.375" style="126" customWidth="1"/>
    <col min="2295" max="2296" width="16.125" style="126" customWidth="1"/>
    <col min="2297" max="2297" width="9.375" style="126" customWidth="1"/>
    <col min="2298" max="2298" width="9.125" style="126" customWidth="1"/>
    <col min="2299" max="2299" width="6.75" style="126" bestFit="1" customWidth="1"/>
    <col min="2300" max="2300" width="7.75" style="126" customWidth="1"/>
    <col min="2301" max="2302" width="8.375" style="126" customWidth="1"/>
    <col min="2303" max="2303" width="9" style="126" customWidth="1"/>
    <col min="2304" max="2304" width="9.125" style="126" customWidth="1"/>
    <col min="2305" max="2305" width="13.25" style="126" customWidth="1"/>
    <col min="2306" max="2540" width="9" style="126"/>
    <col min="2541" max="2541" width="3.625" style="126" bestFit="1" customWidth="1"/>
    <col min="2542" max="2542" width="9" style="126"/>
    <col min="2543" max="2543" width="6.875" style="126" customWidth="1"/>
    <col min="2544" max="2544" width="23" style="126" customWidth="1"/>
    <col min="2545" max="2546" width="9" style="126" customWidth="1"/>
    <col min="2547" max="2547" width="13" style="126" customWidth="1"/>
    <col min="2548" max="2549" width="9" style="126"/>
    <col min="2550" max="2550" width="11.375" style="126" customWidth="1"/>
    <col min="2551" max="2552" width="16.125" style="126" customWidth="1"/>
    <col min="2553" max="2553" width="9.375" style="126" customWidth="1"/>
    <col min="2554" max="2554" width="9.125" style="126" customWidth="1"/>
    <col min="2555" max="2555" width="6.75" style="126" bestFit="1" customWidth="1"/>
    <col min="2556" max="2556" width="7.75" style="126" customWidth="1"/>
    <col min="2557" max="2558" width="8.375" style="126" customWidth="1"/>
    <col min="2559" max="2559" width="9" style="126" customWidth="1"/>
    <col min="2560" max="2560" width="9.125" style="126" customWidth="1"/>
    <col min="2561" max="2561" width="13.25" style="126" customWidth="1"/>
    <col min="2562" max="2796" width="9" style="126"/>
    <col min="2797" max="2797" width="3.625" style="126" bestFit="1" customWidth="1"/>
    <col min="2798" max="2798" width="9" style="126"/>
    <col min="2799" max="2799" width="6.875" style="126" customWidth="1"/>
    <col min="2800" max="2800" width="23" style="126" customWidth="1"/>
    <col min="2801" max="2802" width="9" style="126" customWidth="1"/>
    <col min="2803" max="2803" width="13" style="126" customWidth="1"/>
    <col min="2804" max="2805" width="9" style="126"/>
    <col min="2806" max="2806" width="11.375" style="126" customWidth="1"/>
    <col min="2807" max="2808" width="16.125" style="126" customWidth="1"/>
    <col min="2809" max="2809" width="9.375" style="126" customWidth="1"/>
    <col min="2810" max="2810" width="9.125" style="126" customWidth="1"/>
    <col min="2811" max="2811" width="6.75" style="126" bestFit="1" customWidth="1"/>
    <col min="2812" max="2812" width="7.75" style="126" customWidth="1"/>
    <col min="2813" max="2814" width="8.375" style="126" customWidth="1"/>
    <col min="2815" max="2815" width="9" style="126" customWidth="1"/>
    <col min="2816" max="2816" width="9.125" style="126" customWidth="1"/>
    <col min="2817" max="2817" width="13.25" style="126" customWidth="1"/>
    <col min="2818" max="3052" width="9" style="126"/>
    <col min="3053" max="3053" width="3.625" style="126" bestFit="1" customWidth="1"/>
    <col min="3054" max="3054" width="9" style="126"/>
    <col min="3055" max="3055" width="6.875" style="126" customWidth="1"/>
    <col min="3056" max="3056" width="23" style="126" customWidth="1"/>
    <col min="3057" max="3058" width="9" style="126" customWidth="1"/>
    <col min="3059" max="3059" width="13" style="126" customWidth="1"/>
    <col min="3060" max="3061" width="9" style="126"/>
    <col min="3062" max="3062" width="11.375" style="126" customWidth="1"/>
    <col min="3063" max="3064" width="16.125" style="126" customWidth="1"/>
    <col min="3065" max="3065" width="9.375" style="126" customWidth="1"/>
    <col min="3066" max="3066" width="9.125" style="126" customWidth="1"/>
    <col min="3067" max="3067" width="6.75" style="126" bestFit="1" customWidth="1"/>
    <col min="3068" max="3068" width="7.75" style="126" customWidth="1"/>
    <col min="3069" max="3070" width="8.375" style="126" customWidth="1"/>
    <col min="3071" max="3071" width="9" style="126" customWidth="1"/>
    <col min="3072" max="3072" width="9.125" style="126" customWidth="1"/>
    <col min="3073" max="3073" width="13.25" style="126" customWidth="1"/>
    <col min="3074" max="3308" width="9" style="126"/>
    <col min="3309" max="3309" width="3.625" style="126" bestFit="1" customWidth="1"/>
    <col min="3310" max="3310" width="9" style="126"/>
    <col min="3311" max="3311" width="6.875" style="126" customWidth="1"/>
    <col min="3312" max="3312" width="23" style="126" customWidth="1"/>
    <col min="3313" max="3314" width="9" style="126" customWidth="1"/>
    <col min="3315" max="3315" width="13" style="126" customWidth="1"/>
    <col min="3316" max="3317" width="9" style="126"/>
    <col min="3318" max="3318" width="11.375" style="126" customWidth="1"/>
    <col min="3319" max="3320" width="16.125" style="126" customWidth="1"/>
    <col min="3321" max="3321" width="9.375" style="126" customWidth="1"/>
    <col min="3322" max="3322" width="9.125" style="126" customWidth="1"/>
    <col min="3323" max="3323" width="6.75" style="126" bestFit="1" customWidth="1"/>
    <col min="3324" max="3324" width="7.75" style="126" customWidth="1"/>
    <col min="3325" max="3326" width="8.375" style="126" customWidth="1"/>
    <col min="3327" max="3327" width="9" style="126" customWidth="1"/>
    <col min="3328" max="3328" width="9.125" style="126" customWidth="1"/>
    <col min="3329" max="3329" width="13.25" style="126" customWidth="1"/>
    <col min="3330" max="3564" width="9" style="126"/>
    <col min="3565" max="3565" width="3.625" style="126" bestFit="1" customWidth="1"/>
    <col min="3566" max="3566" width="9" style="126"/>
    <col min="3567" max="3567" width="6.875" style="126" customWidth="1"/>
    <col min="3568" max="3568" width="23" style="126" customWidth="1"/>
    <col min="3569" max="3570" width="9" style="126" customWidth="1"/>
    <col min="3571" max="3571" width="13" style="126" customWidth="1"/>
    <col min="3572" max="3573" width="9" style="126"/>
    <col min="3574" max="3574" width="11.375" style="126" customWidth="1"/>
    <col min="3575" max="3576" width="16.125" style="126" customWidth="1"/>
    <col min="3577" max="3577" width="9.375" style="126" customWidth="1"/>
    <col min="3578" max="3578" width="9.125" style="126" customWidth="1"/>
    <col min="3579" max="3579" width="6.75" style="126" bestFit="1" customWidth="1"/>
    <col min="3580" max="3580" width="7.75" style="126" customWidth="1"/>
    <col min="3581" max="3582" width="8.375" style="126" customWidth="1"/>
    <col min="3583" max="3583" width="9" style="126" customWidth="1"/>
    <col min="3584" max="3584" width="9.125" style="126" customWidth="1"/>
    <col min="3585" max="3585" width="13.25" style="126" customWidth="1"/>
    <col min="3586" max="3820" width="9" style="126"/>
    <col min="3821" max="3821" width="3.625" style="126" bestFit="1" customWidth="1"/>
    <col min="3822" max="3822" width="9" style="126"/>
    <col min="3823" max="3823" width="6.875" style="126" customWidth="1"/>
    <col min="3824" max="3824" width="23" style="126" customWidth="1"/>
    <col min="3825" max="3826" width="9" style="126" customWidth="1"/>
    <col min="3827" max="3827" width="13" style="126" customWidth="1"/>
    <col min="3828" max="3829" width="9" style="126"/>
    <col min="3830" max="3830" width="11.375" style="126" customWidth="1"/>
    <col min="3831" max="3832" width="16.125" style="126" customWidth="1"/>
    <col min="3833" max="3833" width="9.375" style="126" customWidth="1"/>
    <col min="3834" max="3834" width="9.125" style="126" customWidth="1"/>
    <col min="3835" max="3835" width="6.75" style="126" bestFit="1" customWidth="1"/>
    <col min="3836" max="3836" width="7.75" style="126" customWidth="1"/>
    <col min="3837" max="3838" width="8.375" style="126" customWidth="1"/>
    <col min="3839" max="3839" width="9" style="126" customWidth="1"/>
    <col min="3840" max="3840" width="9.125" style="126" customWidth="1"/>
    <col min="3841" max="3841" width="13.25" style="126" customWidth="1"/>
    <col min="3842" max="4076" width="9" style="126"/>
    <col min="4077" max="4077" width="3.625" style="126" bestFit="1" customWidth="1"/>
    <col min="4078" max="4078" width="9" style="126"/>
    <col min="4079" max="4079" width="6.875" style="126" customWidth="1"/>
    <col min="4080" max="4080" width="23" style="126" customWidth="1"/>
    <col min="4081" max="4082" width="9" style="126" customWidth="1"/>
    <col min="4083" max="4083" width="13" style="126" customWidth="1"/>
    <col min="4084" max="4085" width="9" style="126"/>
    <col min="4086" max="4086" width="11.375" style="126" customWidth="1"/>
    <col min="4087" max="4088" width="16.125" style="126" customWidth="1"/>
    <col min="4089" max="4089" width="9.375" style="126" customWidth="1"/>
    <col min="4090" max="4090" width="9.125" style="126" customWidth="1"/>
    <col min="4091" max="4091" width="6.75" style="126" bestFit="1" customWidth="1"/>
    <col min="4092" max="4092" width="7.75" style="126" customWidth="1"/>
    <col min="4093" max="4094" width="8.375" style="126" customWidth="1"/>
    <col min="4095" max="4095" width="9" style="126" customWidth="1"/>
    <col min="4096" max="4096" width="9.125" style="126" customWidth="1"/>
    <col min="4097" max="4097" width="13.25" style="126" customWidth="1"/>
    <col min="4098" max="4332" width="9" style="126"/>
    <col min="4333" max="4333" width="3.625" style="126" bestFit="1" customWidth="1"/>
    <col min="4334" max="4334" width="9" style="126"/>
    <col min="4335" max="4335" width="6.875" style="126" customWidth="1"/>
    <col min="4336" max="4336" width="23" style="126" customWidth="1"/>
    <col min="4337" max="4338" width="9" style="126" customWidth="1"/>
    <col min="4339" max="4339" width="13" style="126" customWidth="1"/>
    <col min="4340" max="4341" width="9" style="126"/>
    <col min="4342" max="4342" width="11.375" style="126" customWidth="1"/>
    <col min="4343" max="4344" width="16.125" style="126" customWidth="1"/>
    <col min="4345" max="4345" width="9.375" style="126" customWidth="1"/>
    <col min="4346" max="4346" width="9.125" style="126" customWidth="1"/>
    <col min="4347" max="4347" width="6.75" style="126" bestFit="1" customWidth="1"/>
    <col min="4348" max="4348" width="7.75" style="126" customWidth="1"/>
    <col min="4349" max="4350" width="8.375" style="126" customWidth="1"/>
    <col min="4351" max="4351" width="9" style="126" customWidth="1"/>
    <col min="4352" max="4352" width="9.125" style="126" customWidth="1"/>
    <col min="4353" max="4353" width="13.25" style="126" customWidth="1"/>
    <col min="4354" max="4588" width="9" style="126"/>
    <col min="4589" max="4589" width="3.625" style="126" bestFit="1" customWidth="1"/>
    <col min="4590" max="4590" width="9" style="126"/>
    <col min="4591" max="4591" width="6.875" style="126" customWidth="1"/>
    <col min="4592" max="4592" width="23" style="126" customWidth="1"/>
    <col min="4593" max="4594" width="9" style="126" customWidth="1"/>
    <col min="4595" max="4595" width="13" style="126" customWidth="1"/>
    <col min="4596" max="4597" width="9" style="126"/>
    <col min="4598" max="4598" width="11.375" style="126" customWidth="1"/>
    <col min="4599" max="4600" width="16.125" style="126" customWidth="1"/>
    <col min="4601" max="4601" width="9.375" style="126" customWidth="1"/>
    <col min="4602" max="4602" width="9.125" style="126" customWidth="1"/>
    <col min="4603" max="4603" width="6.75" style="126" bestFit="1" customWidth="1"/>
    <col min="4604" max="4604" width="7.75" style="126" customWidth="1"/>
    <col min="4605" max="4606" width="8.375" style="126" customWidth="1"/>
    <col min="4607" max="4607" width="9" style="126" customWidth="1"/>
    <col min="4608" max="4608" width="9.125" style="126" customWidth="1"/>
    <col min="4609" max="4609" width="13.25" style="126" customWidth="1"/>
    <col min="4610" max="4844" width="9" style="126"/>
    <col min="4845" max="4845" width="3.625" style="126" bestFit="1" customWidth="1"/>
    <col min="4846" max="4846" width="9" style="126"/>
    <col min="4847" max="4847" width="6.875" style="126" customWidth="1"/>
    <col min="4848" max="4848" width="23" style="126" customWidth="1"/>
    <col min="4849" max="4850" width="9" style="126" customWidth="1"/>
    <col min="4851" max="4851" width="13" style="126" customWidth="1"/>
    <col min="4852" max="4853" width="9" style="126"/>
    <col min="4854" max="4854" width="11.375" style="126" customWidth="1"/>
    <col min="4855" max="4856" width="16.125" style="126" customWidth="1"/>
    <col min="4857" max="4857" width="9.375" style="126" customWidth="1"/>
    <col min="4858" max="4858" width="9.125" style="126" customWidth="1"/>
    <col min="4859" max="4859" width="6.75" style="126" bestFit="1" customWidth="1"/>
    <col min="4860" max="4860" width="7.75" style="126" customWidth="1"/>
    <col min="4861" max="4862" width="8.375" style="126" customWidth="1"/>
    <col min="4863" max="4863" width="9" style="126" customWidth="1"/>
    <col min="4864" max="4864" width="9.125" style="126" customWidth="1"/>
    <col min="4865" max="4865" width="13.25" style="126" customWidth="1"/>
    <col min="4866" max="5100" width="9" style="126"/>
    <col min="5101" max="5101" width="3.625" style="126" bestFit="1" customWidth="1"/>
    <col min="5102" max="5102" width="9" style="126"/>
    <col min="5103" max="5103" width="6.875" style="126" customWidth="1"/>
    <col min="5104" max="5104" width="23" style="126" customWidth="1"/>
    <col min="5105" max="5106" width="9" style="126" customWidth="1"/>
    <col min="5107" max="5107" width="13" style="126" customWidth="1"/>
    <col min="5108" max="5109" width="9" style="126"/>
    <col min="5110" max="5110" width="11.375" style="126" customWidth="1"/>
    <col min="5111" max="5112" width="16.125" style="126" customWidth="1"/>
    <col min="5113" max="5113" width="9.375" style="126" customWidth="1"/>
    <col min="5114" max="5114" width="9.125" style="126" customWidth="1"/>
    <col min="5115" max="5115" width="6.75" style="126" bestFit="1" customWidth="1"/>
    <col min="5116" max="5116" width="7.75" style="126" customWidth="1"/>
    <col min="5117" max="5118" width="8.375" style="126" customWidth="1"/>
    <col min="5119" max="5119" width="9" style="126" customWidth="1"/>
    <col min="5120" max="5120" width="9.125" style="126" customWidth="1"/>
    <col min="5121" max="5121" width="13.25" style="126" customWidth="1"/>
    <col min="5122" max="5356" width="9" style="126"/>
    <col min="5357" max="5357" width="3.625" style="126" bestFit="1" customWidth="1"/>
    <col min="5358" max="5358" width="9" style="126"/>
    <col min="5359" max="5359" width="6.875" style="126" customWidth="1"/>
    <col min="5360" max="5360" width="23" style="126" customWidth="1"/>
    <col min="5361" max="5362" width="9" style="126" customWidth="1"/>
    <col min="5363" max="5363" width="13" style="126" customWidth="1"/>
    <col min="5364" max="5365" width="9" style="126"/>
    <col min="5366" max="5366" width="11.375" style="126" customWidth="1"/>
    <col min="5367" max="5368" width="16.125" style="126" customWidth="1"/>
    <col min="5369" max="5369" width="9.375" style="126" customWidth="1"/>
    <col min="5370" max="5370" width="9.125" style="126" customWidth="1"/>
    <col min="5371" max="5371" width="6.75" style="126" bestFit="1" customWidth="1"/>
    <col min="5372" max="5372" width="7.75" style="126" customWidth="1"/>
    <col min="5373" max="5374" width="8.375" style="126" customWidth="1"/>
    <col min="5375" max="5375" width="9" style="126" customWidth="1"/>
    <col min="5376" max="5376" width="9.125" style="126" customWidth="1"/>
    <col min="5377" max="5377" width="13.25" style="126" customWidth="1"/>
    <col min="5378" max="5612" width="9" style="126"/>
    <col min="5613" max="5613" width="3.625" style="126" bestFit="1" customWidth="1"/>
    <col min="5614" max="5614" width="9" style="126"/>
    <col min="5615" max="5615" width="6.875" style="126" customWidth="1"/>
    <col min="5616" max="5616" width="23" style="126" customWidth="1"/>
    <col min="5617" max="5618" width="9" style="126" customWidth="1"/>
    <col min="5619" max="5619" width="13" style="126" customWidth="1"/>
    <col min="5620" max="5621" width="9" style="126"/>
    <col min="5622" max="5622" width="11.375" style="126" customWidth="1"/>
    <col min="5623" max="5624" width="16.125" style="126" customWidth="1"/>
    <col min="5625" max="5625" width="9.375" style="126" customWidth="1"/>
    <col min="5626" max="5626" width="9.125" style="126" customWidth="1"/>
    <col min="5627" max="5627" width="6.75" style="126" bestFit="1" customWidth="1"/>
    <col min="5628" max="5628" width="7.75" style="126" customWidth="1"/>
    <col min="5629" max="5630" width="8.375" style="126" customWidth="1"/>
    <col min="5631" max="5631" width="9" style="126" customWidth="1"/>
    <col min="5632" max="5632" width="9.125" style="126" customWidth="1"/>
    <col min="5633" max="5633" width="13.25" style="126" customWidth="1"/>
    <col min="5634" max="5868" width="9" style="126"/>
    <col min="5869" max="5869" width="3.625" style="126" bestFit="1" customWidth="1"/>
    <col min="5870" max="5870" width="9" style="126"/>
    <col min="5871" max="5871" width="6.875" style="126" customWidth="1"/>
    <col min="5872" max="5872" width="23" style="126" customWidth="1"/>
    <col min="5873" max="5874" width="9" style="126" customWidth="1"/>
    <col min="5875" max="5875" width="13" style="126" customWidth="1"/>
    <col min="5876" max="5877" width="9" style="126"/>
    <col min="5878" max="5878" width="11.375" style="126" customWidth="1"/>
    <col min="5879" max="5880" width="16.125" style="126" customWidth="1"/>
    <col min="5881" max="5881" width="9.375" style="126" customWidth="1"/>
    <col min="5882" max="5882" width="9.125" style="126" customWidth="1"/>
    <col min="5883" max="5883" width="6.75" style="126" bestFit="1" customWidth="1"/>
    <col min="5884" max="5884" width="7.75" style="126" customWidth="1"/>
    <col min="5885" max="5886" width="8.375" style="126" customWidth="1"/>
    <col min="5887" max="5887" width="9" style="126" customWidth="1"/>
    <col min="5888" max="5888" width="9.125" style="126" customWidth="1"/>
    <col min="5889" max="5889" width="13.25" style="126" customWidth="1"/>
    <col min="5890" max="6124" width="9" style="126"/>
    <col min="6125" max="6125" width="3.625" style="126" bestFit="1" customWidth="1"/>
    <col min="6126" max="6126" width="9" style="126"/>
    <col min="6127" max="6127" width="6.875" style="126" customWidth="1"/>
    <col min="6128" max="6128" width="23" style="126" customWidth="1"/>
    <col min="6129" max="6130" width="9" style="126" customWidth="1"/>
    <col min="6131" max="6131" width="13" style="126" customWidth="1"/>
    <col min="6132" max="6133" width="9" style="126"/>
    <col min="6134" max="6134" width="11.375" style="126" customWidth="1"/>
    <col min="6135" max="6136" width="16.125" style="126" customWidth="1"/>
    <col min="6137" max="6137" width="9.375" style="126" customWidth="1"/>
    <col min="6138" max="6138" width="9.125" style="126" customWidth="1"/>
    <col min="6139" max="6139" width="6.75" style="126" bestFit="1" customWidth="1"/>
    <col min="6140" max="6140" width="7.75" style="126" customWidth="1"/>
    <col min="6141" max="6142" width="8.375" style="126" customWidth="1"/>
    <col min="6143" max="6143" width="9" style="126" customWidth="1"/>
    <col min="6144" max="6144" width="9.125" style="126" customWidth="1"/>
    <col min="6145" max="6145" width="13.25" style="126" customWidth="1"/>
    <col min="6146" max="6380" width="9" style="126"/>
    <col min="6381" max="6381" width="3.625" style="126" bestFit="1" customWidth="1"/>
    <col min="6382" max="6382" width="9" style="126"/>
    <col min="6383" max="6383" width="6.875" style="126" customWidth="1"/>
    <col min="6384" max="6384" width="23" style="126" customWidth="1"/>
    <col min="6385" max="6386" width="9" style="126" customWidth="1"/>
    <col min="6387" max="6387" width="13" style="126" customWidth="1"/>
    <col min="6388" max="6389" width="9" style="126"/>
    <col min="6390" max="6390" width="11.375" style="126" customWidth="1"/>
    <col min="6391" max="6392" width="16.125" style="126" customWidth="1"/>
    <col min="6393" max="6393" width="9.375" style="126" customWidth="1"/>
    <col min="6394" max="6394" width="9.125" style="126" customWidth="1"/>
    <col min="6395" max="6395" width="6.75" style="126" bestFit="1" customWidth="1"/>
    <col min="6396" max="6396" width="7.75" style="126" customWidth="1"/>
    <col min="6397" max="6398" width="8.375" style="126" customWidth="1"/>
    <col min="6399" max="6399" width="9" style="126" customWidth="1"/>
    <col min="6400" max="6400" width="9.125" style="126" customWidth="1"/>
    <col min="6401" max="6401" width="13.25" style="126" customWidth="1"/>
    <col min="6402" max="6636" width="9" style="126"/>
    <col min="6637" max="6637" width="3.625" style="126" bestFit="1" customWidth="1"/>
    <col min="6638" max="6638" width="9" style="126"/>
    <col min="6639" max="6639" width="6.875" style="126" customWidth="1"/>
    <col min="6640" max="6640" width="23" style="126" customWidth="1"/>
    <col min="6641" max="6642" width="9" style="126" customWidth="1"/>
    <col min="6643" max="6643" width="13" style="126" customWidth="1"/>
    <col min="6644" max="6645" width="9" style="126"/>
    <col min="6646" max="6646" width="11.375" style="126" customWidth="1"/>
    <col min="6647" max="6648" width="16.125" style="126" customWidth="1"/>
    <col min="6649" max="6649" width="9.375" style="126" customWidth="1"/>
    <col min="6650" max="6650" width="9.125" style="126" customWidth="1"/>
    <col min="6651" max="6651" width="6.75" style="126" bestFit="1" customWidth="1"/>
    <col min="6652" max="6652" width="7.75" style="126" customWidth="1"/>
    <col min="6653" max="6654" width="8.375" style="126" customWidth="1"/>
    <col min="6655" max="6655" width="9" style="126" customWidth="1"/>
    <col min="6656" max="6656" width="9.125" style="126" customWidth="1"/>
    <col min="6657" max="6657" width="13.25" style="126" customWidth="1"/>
    <col min="6658" max="6892" width="9" style="126"/>
    <col min="6893" max="6893" width="3.625" style="126" bestFit="1" customWidth="1"/>
    <col min="6894" max="6894" width="9" style="126"/>
    <col min="6895" max="6895" width="6.875" style="126" customWidth="1"/>
    <col min="6896" max="6896" width="23" style="126" customWidth="1"/>
    <col min="6897" max="6898" width="9" style="126" customWidth="1"/>
    <col min="6899" max="6899" width="13" style="126" customWidth="1"/>
    <col min="6900" max="6901" width="9" style="126"/>
    <col min="6902" max="6902" width="11.375" style="126" customWidth="1"/>
    <col min="6903" max="6904" width="16.125" style="126" customWidth="1"/>
    <col min="6905" max="6905" width="9.375" style="126" customWidth="1"/>
    <col min="6906" max="6906" width="9.125" style="126" customWidth="1"/>
    <col min="6907" max="6907" width="6.75" style="126" bestFit="1" customWidth="1"/>
    <col min="6908" max="6908" width="7.75" style="126" customWidth="1"/>
    <col min="6909" max="6910" width="8.375" style="126" customWidth="1"/>
    <col min="6911" max="6911" width="9" style="126" customWidth="1"/>
    <col min="6912" max="6912" width="9.125" style="126" customWidth="1"/>
    <col min="6913" max="6913" width="13.25" style="126" customWidth="1"/>
    <col min="6914" max="7148" width="9" style="126"/>
    <col min="7149" max="7149" width="3.625" style="126" bestFit="1" customWidth="1"/>
    <col min="7150" max="7150" width="9" style="126"/>
    <col min="7151" max="7151" width="6.875" style="126" customWidth="1"/>
    <col min="7152" max="7152" width="23" style="126" customWidth="1"/>
    <col min="7153" max="7154" width="9" style="126" customWidth="1"/>
    <col min="7155" max="7155" width="13" style="126" customWidth="1"/>
    <col min="7156" max="7157" width="9" style="126"/>
    <col min="7158" max="7158" width="11.375" style="126" customWidth="1"/>
    <col min="7159" max="7160" width="16.125" style="126" customWidth="1"/>
    <col min="7161" max="7161" width="9.375" style="126" customWidth="1"/>
    <col min="7162" max="7162" width="9.125" style="126" customWidth="1"/>
    <col min="7163" max="7163" width="6.75" style="126" bestFit="1" customWidth="1"/>
    <col min="7164" max="7164" width="7.75" style="126" customWidth="1"/>
    <col min="7165" max="7166" width="8.375" style="126" customWidth="1"/>
    <col min="7167" max="7167" width="9" style="126" customWidth="1"/>
    <col min="7168" max="7168" width="9.125" style="126" customWidth="1"/>
    <col min="7169" max="7169" width="13.25" style="126" customWidth="1"/>
    <col min="7170" max="7404" width="9" style="126"/>
    <col min="7405" max="7405" width="3.625" style="126" bestFit="1" customWidth="1"/>
    <col min="7406" max="7406" width="9" style="126"/>
    <col min="7407" max="7407" width="6.875" style="126" customWidth="1"/>
    <col min="7408" max="7408" width="23" style="126" customWidth="1"/>
    <col min="7409" max="7410" width="9" style="126" customWidth="1"/>
    <col min="7411" max="7411" width="13" style="126" customWidth="1"/>
    <col min="7412" max="7413" width="9" style="126"/>
    <col min="7414" max="7414" width="11.375" style="126" customWidth="1"/>
    <col min="7415" max="7416" width="16.125" style="126" customWidth="1"/>
    <col min="7417" max="7417" width="9.375" style="126" customWidth="1"/>
    <col min="7418" max="7418" width="9.125" style="126" customWidth="1"/>
    <col min="7419" max="7419" width="6.75" style="126" bestFit="1" customWidth="1"/>
    <col min="7420" max="7420" width="7.75" style="126" customWidth="1"/>
    <col min="7421" max="7422" width="8.375" style="126" customWidth="1"/>
    <col min="7423" max="7423" width="9" style="126" customWidth="1"/>
    <col min="7424" max="7424" width="9.125" style="126" customWidth="1"/>
    <col min="7425" max="7425" width="13.25" style="126" customWidth="1"/>
    <col min="7426" max="7660" width="9" style="126"/>
    <col min="7661" max="7661" width="3.625" style="126" bestFit="1" customWidth="1"/>
    <col min="7662" max="7662" width="9" style="126"/>
    <col min="7663" max="7663" width="6.875" style="126" customWidth="1"/>
    <col min="7664" max="7664" width="23" style="126" customWidth="1"/>
    <col min="7665" max="7666" width="9" style="126" customWidth="1"/>
    <col min="7667" max="7667" width="13" style="126" customWidth="1"/>
    <col min="7668" max="7669" width="9" style="126"/>
    <col min="7670" max="7670" width="11.375" style="126" customWidth="1"/>
    <col min="7671" max="7672" width="16.125" style="126" customWidth="1"/>
    <col min="7673" max="7673" width="9.375" style="126" customWidth="1"/>
    <col min="7674" max="7674" width="9.125" style="126" customWidth="1"/>
    <col min="7675" max="7675" width="6.75" style="126" bestFit="1" customWidth="1"/>
    <col min="7676" max="7676" width="7.75" style="126" customWidth="1"/>
    <col min="7677" max="7678" width="8.375" style="126" customWidth="1"/>
    <col min="7679" max="7679" width="9" style="126" customWidth="1"/>
    <col min="7680" max="7680" width="9.125" style="126" customWidth="1"/>
    <col min="7681" max="7681" width="13.25" style="126" customWidth="1"/>
    <col min="7682" max="7916" width="9" style="126"/>
    <col min="7917" max="7917" width="3.625" style="126" bestFit="1" customWidth="1"/>
    <col min="7918" max="7918" width="9" style="126"/>
    <col min="7919" max="7919" width="6.875" style="126" customWidth="1"/>
    <col min="7920" max="7920" width="23" style="126" customWidth="1"/>
    <col min="7921" max="7922" width="9" style="126" customWidth="1"/>
    <col min="7923" max="7923" width="13" style="126" customWidth="1"/>
    <col min="7924" max="7925" width="9" style="126"/>
    <col min="7926" max="7926" width="11.375" style="126" customWidth="1"/>
    <col min="7927" max="7928" width="16.125" style="126" customWidth="1"/>
    <col min="7929" max="7929" width="9.375" style="126" customWidth="1"/>
    <col min="7930" max="7930" width="9.125" style="126" customWidth="1"/>
    <col min="7931" max="7931" width="6.75" style="126" bestFit="1" customWidth="1"/>
    <col min="7932" max="7932" width="7.75" style="126" customWidth="1"/>
    <col min="7933" max="7934" width="8.375" style="126" customWidth="1"/>
    <col min="7935" max="7935" width="9" style="126" customWidth="1"/>
    <col min="7936" max="7936" width="9.125" style="126" customWidth="1"/>
    <col min="7937" max="7937" width="13.25" style="126" customWidth="1"/>
    <col min="7938" max="8172" width="9" style="126"/>
    <col min="8173" max="8173" width="3.625" style="126" bestFit="1" customWidth="1"/>
    <col min="8174" max="8174" width="9" style="126"/>
    <col min="8175" max="8175" width="6.875" style="126" customWidth="1"/>
    <col min="8176" max="8176" width="23" style="126" customWidth="1"/>
    <col min="8177" max="8178" width="9" style="126" customWidth="1"/>
    <col min="8179" max="8179" width="13" style="126" customWidth="1"/>
    <col min="8180" max="8181" width="9" style="126"/>
    <col min="8182" max="8182" width="11.375" style="126" customWidth="1"/>
    <col min="8183" max="8184" width="16.125" style="126" customWidth="1"/>
    <col min="8185" max="8185" width="9.375" style="126" customWidth="1"/>
    <col min="8186" max="8186" width="9.125" style="126" customWidth="1"/>
    <col min="8187" max="8187" width="6.75" style="126" bestFit="1" customWidth="1"/>
    <col min="8188" max="8188" width="7.75" style="126" customWidth="1"/>
    <col min="8189" max="8190" width="8.375" style="126" customWidth="1"/>
    <col min="8191" max="8191" width="9" style="126" customWidth="1"/>
    <col min="8192" max="8192" width="9.125" style="126" customWidth="1"/>
    <col min="8193" max="8193" width="13.25" style="126" customWidth="1"/>
    <col min="8194" max="8428" width="9" style="126"/>
    <col min="8429" max="8429" width="3.625" style="126" bestFit="1" customWidth="1"/>
    <col min="8430" max="8430" width="9" style="126"/>
    <col min="8431" max="8431" width="6.875" style="126" customWidth="1"/>
    <col min="8432" max="8432" width="23" style="126" customWidth="1"/>
    <col min="8433" max="8434" width="9" style="126" customWidth="1"/>
    <col min="8435" max="8435" width="13" style="126" customWidth="1"/>
    <col min="8436" max="8437" width="9" style="126"/>
    <col min="8438" max="8438" width="11.375" style="126" customWidth="1"/>
    <col min="8439" max="8440" width="16.125" style="126" customWidth="1"/>
    <col min="8441" max="8441" width="9.375" style="126" customWidth="1"/>
    <col min="8442" max="8442" width="9.125" style="126" customWidth="1"/>
    <col min="8443" max="8443" width="6.75" style="126" bestFit="1" customWidth="1"/>
    <col min="8444" max="8444" width="7.75" style="126" customWidth="1"/>
    <col min="8445" max="8446" width="8.375" style="126" customWidth="1"/>
    <col min="8447" max="8447" width="9" style="126" customWidth="1"/>
    <col min="8448" max="8448" width="9.125" style="126" customWidth="1"/>
    <col min="8449" max="8449" width="13.25" style="126" customWidth="1"/>
    <col min="8450" max="8684" width="9" style="126"/>
    <col min="8685" max="8685" width="3.625" style="126" bestFit="1" customWidth="1"/>
    <col min="8686" max="8686" width="9" style="126"/>
    <col min="8687" max="8687" width="6.875" style="126" customWidth="1"/>
    <col min="8688" max="8688" width="23" style="126" customWidth="1"/>
    <col min="8689" max="8690" width="9" style="126" customWidth="1"/>
    <col min="8691" max="8691" width="13" style="126" customWidth="1"/>
    <col min="8692" max="8693" width="9" style="126"/>
    <col min="8694" max="8694" width="11.375" style="126" customWidth="1"/>
    <col min="8695" max="8696" width="16.125" style="126" customWidth="1"/>
    <col min="8697" max="8697" width="9.375" style="126" customWidth="1"/>
    <col min="8698" max="8698" width="9.125" style="126" customWidth="1"/>
    <col min="8699" max="8699" width="6.75" style="126" bestFit="1" customWidth="1"/>
    <col min="8700" max="8700" width="7.75" style="126" customWidth="1"/>
    <col min="8701" max="8702" width="8.375" style="126" customWidth="1"/>
    <col min="8703" max="8703" width="9" style="126" customWidth="1"/>
    <col min="8704" max="8704" width="9.125" style="126" customWidth="1"/>
    <col min="8705" max="8705" width="13.25" style="126" customWidth="1"/>
    <col min="8706" max="8940" width="9" style="126"/>
    <col min="8941" max="8941" width="3.625" style="126" bestFit="1" customWidth="1"/>
    <col min="8942" max="8942" width="9" style="126"/>
    <col min="8943" max="8943" width="6.875" style="126" customWidth="1"/>
    <col min="8944" max="8944" width="23" style="126" customWidth="1"/>
    <col min="8945" max="8946" width="9" style="126" customWidth="1"/>
    <col min="8947" max="8947" width="13" style="126" customWidth="1"/>
    <col min="8948" max="8949" width="9" style="126"/>
    <col min="8950" max="8950" width="11.375" style="126" customWidth="1"/>
    <col min="8951" max="8952" width="16.125" style="126" customWidth="1"/>
    <col min="8953" max="8953" width="9.375" style="126" customWidth="1"/>
    <col min="8954" max="8954" width="9.125" style="126" customWidth="1"/>
    <col min="8955" max="8955" width="6.75" style="126" bestFit="1" customWidth="1"/>
    <col min="8956" max="8956" width="7.75" style="126" customWidth="1"/>
    <col min="8957" max="8958" width="8.375" style="126" customWidth="1"/>
    <col min="8959" max="8959" width="9" style="126" customWidth="1"/>
    <col min="8960" max="8960" width="9.125" style="126" customWidth="1"/>
    <col min="8961" max="8961" width="13.25" style="126" customWidth="1"/>
    <col min="8962" max="9196" width="9" style="126"/>
    <col min="9197" max="9197" width="3.625" style="126" bestFit="1" customWidth="1"/>
    <col min="9198" max="9198" width="9" style="126"/>
    <col min="9199" max="9199" width="6.875" style="126" customWidth="1"/>
    <col min="9200" max="9200" width="23" style="126" customWidth="1"/>
    <col min="9201" max="9202" width="9" style="126" customWidth="1"/>
    <col min="9203" max="9203" width="13" style="126" customWidth="1"/>
    <col min="9204" max="9205" width="9" style="126"/>
    <col min="9206" max="9206" width="11.375" style="126" customWidth="1"/>
    <col min="9207" max="9208" width="16.125" style="126" customWidth="1"/>
    <col min="9209" max="9209" width="9.375" style="126" customWidth="1"/>
    <col min="9210" max="9210" width="9.125" style="126" customWidth="1"/>
    <col min="9211" max="9211" width="6.75" style="126" bestFit="1" customWidth="1"/>
    <col min="9212" max="9212" width="7.75" style="126" customWidth="1"/>
    <col min="9213" max="9214" width="8.375" style="126" customWidth="1"/>
    <col min="9215" max="9215" width="9" style="126" customWidth="1"/>
    <col min="9216" max="9216" width="9.125" style="126" customWidth="1"/>
    <col min="9217" max="9217" width="13.25" style="126" customWidth="1"/>
    <col min="9218" max="9452" width="9" style="126"/>
    <col min="9453" max="9453" width="3.625" style="126" bestFit="1" customWidth="1"/>
    <col min="9454" max="9454" width="9" style="126"/>
    <col min="9455" max="9455" width="6.875" style="126" customWidth="1"/>
    <col min="9456" max="9456" width="23" style="126" customWidth="1"/>
    <col min="9457" max="9458" width="9" style="126" customWidth="1"/>
    <col min="9459" max="9459" width="13" style="126" customWidth="1"/>
    <col min="9460" max="9461" width="9" style="126"/>
    <col min="9462" max="9462" width="11.375" style="126" customWidth="1"/>
    <col min="9463" max="9464" width="16.125" style="126" customWidth="1"/>
    <col min="9465" max="9465" width="9.375" style="126" customWidth="1"/>
    <col min="9466" max="9466" width="9.125" style="126" customWidth="1"/>
    <col min="9467" max="9467" width="6.75" style="126" bestFit="1" customWidth="1"/>
    <col min="9468" max="9468" width="7.75" style="126" customWidth="1"/>
    <col min="9469" max="9470" width="8.375" style="126" customWidth="1"/>
    <col min="9471" max="9471" width="9" style="126" customWidth="1"/>
    <col min="9472" max="9472" width="9.125" style="126" customWidth="1"/>
    <col min="9473" max="9473" width="13.25" style="126" customWidth="1"/>
    <col min="9474" max="9708" width="9" style="126"/>
    <col min="9709" max="9709" width="3.625" style="126" bestFit="1" customWidth="1"/>
    <col min="9710" max="9710" width="9" style="126"/>
    <col min="9711" max="9711" width="6.875" style="126" customWidth="1"/>
    <col min="9712" max="9712" width="23" style="126" customWidth="1"/>
    <col min="9713" max="9714" width="9" style="126" customWidth="1"/>
    <col min="9715" max="9715" width="13" style="126" customWidth="1"/>
    <col min="9716" max="9717" width="9" style="126"/>
    <col min="9718" max="9718" width="11.375" style="126" customWidth="1"/>
    <col min="9719" max="9720" width="16.125" style="126" customWidth="1"/>
    <col min="9721" max="9721" width="9.375" style="126" customWidth="1"/>
    <col min="9722" max="9722" width="9.125" style="126" customWidth="1"/>
    <col min="9723" max="9723" width="6.75" style="126" bestFit="1" customWidth="1"/>
    <col min="9724" max="9724" width="7.75" style="126" customWidth="1"/>
    <col min="9725" max="9726" width="8.375" style="126" customWidth="1"/>
    <col min="9727" max="9727" width="9" style="126" customWidth="1"/>
    <col min="9728" max="9728" width="9.125" style="126" customWidth="1"/>
    <col min="9729" max="9729" width="13.25" style="126" customWidth="1"/>
    <col min="9730" max="9964" width="9" style="126"/>
    <col min="9965" max="9965" width="3.625" style="126" bestFit="1" customWidth="1"/>
    <col min="9966" max="9966" width="9" style="126"/>
    <col min="9967" max="9967" width="6.875" style="126" customWidth="1"/>
    <col min="9968" max="9968" width="23" style="126" customWidth="1"/>
    <col min="9969" max="9970" width="9" style="126" customWidth="1"/>
    <col min="9971" max="9971" width="13" style="126" customWidth="1"/>
    <col min="9972" max="9973" width="9" style="126"/>
    <col min="9974" max="9974" width="11.375" style="126" customWidth="1"/>
    <col min="9975" max="9976" width="16.125" style="126" customWidth="1"/>
    <col min="9977" max="9977" width="9.375" style="126" customWidth="1"/>
    <col min="9978" max="9978" width="9.125" style="126" customWidth="1"/>
    <col min="9979" max="9979" width="6.75" style="126" bestFit="1" customWidth="1"/>
    <col min="9980" max="9980" width="7.75" style="126" customWidth="1"/>
    <col min="9981" max="9982" width="8.375" style="126" customWidth="1"/>
    <col min="9983" max="9983" width="9" style="126" customWidth="1"/>
    <col min="9984" max="9984" width="9.125" style="126" customWidth="1"/>
    <col min="9985" max="9985" width="13.25" style="126" customWidth="1"/>
    <col min="9986" max="10220" width="9" style="126"/>
    <col min="10221" max="10221" width="3.625" style="126" bestFit="1" customWidth="1"/>
    <col min="10222" max="10222" width="9" style="126"/>
    <col min="10223" max="10223" width="6.875" style="126" customWidth="1"/>
    <col min="10224" max="10224" width="23" style="126" customWidth="1"/>
    <col min="10225" max="10226" width="9" style="126" customWidth="1"/>
    <col min="10227" max="10227" width="13" style="126" customWidth="1"/>
    <col min="10228" max="10229" width="9" style="126"/>
    <col min="10230" max="10230" width="11.375" style="126" customWidth="1"/>
    <col min="10231" max="10232" width="16.125" style="126" customWidth="1"/>
    <col min="10233" max="10233" width="9.375" style="126" customWidth="1"/>
    <col min="10234" max="10234" width="9.125" style="126" customWidth="1"/>
    <col min="10235" max="10235" width="6.75" style="126" bestFit="1" customWidth="1"/>
    <col min="10236" max="10236" width="7.75" style="126" customWidth="1"/>
    <col min="10237" max="10238" width="8.375" style="126" customWidth="1"/>
    <col min="10239" max="10239" width="9" style="126" customWidth="1"/>
    <col min="10240" max="10240" width="9.125" style="126" customWidth="1"/>
    <col min="10241" max="10241" width="13.25" style="126" customWidth="1"/>
    <col min="10242" max="10476" width="9" style="126"/>
    <col min="10477" max="10477" width="3.625" style="126" bestFit="1" customWidth="1"/>
    <col min="10478" max="10478" width="9" style="126"/>
    <col min="10479" max="10479" width="6.875" style="126" customWidth="1"/>
    <col min="10480" max="10480" width="23" style="126" customWidth="1"/>
    <col min="10481" max="10482" width="9" style="126" customWidth="1"/>
    <col min="10483" max="10483" width="13" style="126" customWidth="1"/>
    <col min="10484" max="10485" width="9" style="126"/>
    <col min="10486" max="10486" width="11.375" style="126" customWidth="1"/>
    <col min="10487" max="10488" width="16.125" style="126" customWidth="1"/>
    <col min="10489" max="10489" width="9.375" style="126" customWidth="1"/>
    <col min="10490" max="10490" width="9.125" style="126" customWidth="1"/>
    <col min="10491" max="10491" width="6.75" style="126" bestFit="1" customWidth="1"/>
    <col min="10492" max="10492" width="7.75" style="126" customWidth="1"/>
    <col min="10493" max="10494" width="8.375" style="126" customWidth="1"/>
    <col min="10495" max="10495" width="9" style="126" customWidth="1"/>
    <col min="10496" max="10496" width="9.125" style="126" customWidth="1"/>
    <col min="10497" max="10497" width="13.25" style="126" customWidth="1"/>
    <col min="10498" max="10732" width="9" style="126"/>
    <col min="10733" max="10733" width="3.625" style="126" bestFit="1" customWidth="1"/>
    <col min="10734" max="10734" width="9" style="126"/>
    <col min="10735" max="10735" width="6.875" style="126" customWidth="1"/>
    <col min="10736" max="10736" width="23" style="126" customWidth="1"/>
    <col min="10737" max="10738" width="9" style="126" customWidth="1"/>
    <col min="10739" max="10739" width="13" style="126" customWidth="1"/>
    <col min="10740" max="10741" width="9" style="126"/>
    <col min="10742" max="10742" width="11.375" style="126" customWidth="1"/>
    <col min="10743" max="10744" width="16.125" style="126" customWidth="1"/>
    <col min="10745" max="10745" width="9.375" style="126" customWidth="1"/>
    <col min="10746" max="10746" width="9.125" style="126" customWidth="1"/>
    <col min="10747" max="10747" width="6.75" style="126" bestFit="1" customWidth="1"/>
    <col min="10748" max="10748" width="7.75" style="126" customWidth="1"/>
    <col min="10749" max="10750" width="8.375" style="126" customWidth="1"/>
    <col min="10751" max="10751" width="9" style="126" customWidth="1"/>
    <col min="10752" max="10752" width="9.125" style="126" customWidth="1"/>
    <col min="10753" max="10753" width="13.25" style="126" customWidth="1"/>
    <col min="10754" max="10988" width="9" style="126"/>
    <col min="10989" max="10989" width="3.625" style="126" bestFit="1" customWidth="1"/>
    <col min="10990" max="10990" width="9" style="126"/>
    <col min="10991" max="10991" width="6.875" style="126" customWidth="1"/>
    <col min="10992" max="10992" width="23" style="126" customWidth="1"/>
    <col min="10993" max="10994" width="9" style="126" customWidth="1"/>
    <col min="10995" max="10995" width="13" style="126" customWidth="1"/>
    <col min="10996" max="10997" width="9" style="126"/>
    <col min="10998" max="10998" width="11.375" style="126" customWidth="1"/>
    <col min="10999" max="11000" width="16.125" style="126" customWidth="1"/>
    <col min="11001" max="11001" width="9.375" style="126" customWidth="1"/>
    <col min="11002" max="11002" width="9.125" style="126" customWidth="1"/>
    <col min="11003" max="11003" width="6.75" style="126" bestFit="1" customWidth="1"/>
    <col min="11004" max="11004" width="7.75" style="126" customWidth="1"/>
    <col min="11005" max="11006" width="8.375" style="126" customWidth="1"/>
    <col min="11007" max="11007" width="9" style="126" customWidth="1"/>
    <col min="11008" max="11008" width="9.125" style="126" customWidth="1"/>
    <col min="11009" max="11009" width="13.25" style="126" customWidth="1"/>
    <col min="11010" max="11244" width="9" style="126"/>
    <col min="11245" max="11245" width="3.625" style="126" bestFit="1" customWidth="1"/>
    <col min="11246" max="11246" width="9" style="126"/>
    <col min="11247" max="11247" width="6.875" style="126" customWidth="1"/>
    <col min="11248" max="11248" width="23" style="126" customWidth="1"/>
    <col min="11249" max="11250" width="9" style="126" customWidth="1"/>
    <col min="11251" max="11251" width="13" style="126" customWidth="1"/>
    <col min="11252" max="11253" width="9" style="126"/>
    <col min="11254" max="11254" width="11.375" style="126" customWidth="1"/>
    <col min="11255" max="11256" width="16.125" style="126" customWidth="1"/>
    <col min="11257" max="11257" width="9.375" style="126" customWidth="1"/>
    <col min="11258" max="11258" width="9.125" style="126" customWidth="1"/>
    <col min="11259" max="11259" width="6.75" style="126" bestFit="1" customWidth="1"/>
    <col min="11260" max="11260" width="7.75" style="126" customWidth="1"/>
    <col min="11261" max="11262" width="8.375" style="126" customWidth="1"/>
    <col min="11263" max="11263" width="9" style="126" customWidth="1"/>
    <col min="11264" max="11264" width="9.125" style="126" customWidth="1"/>
    <col min="11265" max="11265" width="13.25" style="126" customWidth="1"/>
    <col min="11266" max="11500" width="9" style="126"/>
    <col min="11501" max="11501" width="3.625" style="126" bestFit="1" customWidth="1"/>
    <col min="11502" max="11502" width="9" style="126"/>
    <col min="11503" max="11503" width="6.875" style="126" customWidth="1"/>
    <col min="11504" max="11504" width="23" style="126" customWidth="1"/>
    <col min="11505" max="11506" width="9" style="126" customWidth="1"/>
    <col min="11507" max="11507" width="13" style="126" customWidth="1"/>
    <col min="11508" max="11509" width="9" style="126"/>
    <col min="11510" max="11510" width="11.375" style="126" customWidth="1"/>
    <col min="11511" max="11512" width="16.125" style="126" customWidth="1"/>
    <col min="11513" max="11513" width="9.375" style="126" customWidth="1"/>
    <col min="11514" max="11514" width="9.125" style="126" customWidth="1"/>
    <col min="11515" max="11515" width="6.75" style="126" bestFit="1" customWidth="1"/>
    <col min="11516" max="11516" width="7.75" style="126" customWidth="1"/>
    <col min="11517" max="11518" width="8.375" style="126" customWidth="1"/>
    <col min="11519" max="11519" width="9" style="126" customWidth="1"/>
    <col min="11520" max="11520" width="9.125" style="126" customWidth="1"/>
    <col min="11521" max="11521" width="13.25" style="126" customWidth="1"/>
    <col min="11522" max="11756" width="9" style="126"/>
    <col min="11757" max="11757" width="3.625" style="126" bestFit="1" customWidth="1"/>
    <col min="11758" max="11758" width="9" style="126"/>
    <col min="11759" max="11759" width="6.875" style="126" customWidth="1"/>
    <col min="11760" max="11760" width="23" style="126" customWidth="1"/>
    <col min="11761" max="11762" width="9" style="126" customWidth="1"/>
    <col min="11763" max="11763" width="13" style="126" customWidth="1"/>
    <col min="11764" max="11765" width="9" style="126"/>
    <col min="11766" max="11766" width="11.375" style="126" customWidth="1"/>
    <col min="11767" max="11768" width="16.125" style="126" customWidth="1"/>
    <col min="11769" max="11769" width="9.375" style="126" customWidth="1"/>
    <col min="11770" max="11770" width="9.125" style="126" customWidth="1"/>
    <col min="11771" max="11771" width="6.75" style="126" bestFit="1" customWidth="1"/>
    <col min="11772" max="11772" width="7.75" style="126" customWidth="1"/>
    <col min="11773" max="11774" width="8.375" style="126" customWidth="1"/>
    <col min="11775" max="11775" width="9" style="126" customWidth="1"/>
    <col min="11776" max="11776" width="9.125" style="126" customWidth="1"/>
    <col min="11777" max="11777" width="13.25" style="126" customWidth="1"/>
    <col min="11778" max="12012" width="9" style="126"/>
    <col min="12013" max="12013" width="3.625" style="126" bestFit="1" customWidth="1"/>
    <col min="12014" max="12014" width="9" style="126"/>
    <col min="12015" max="12015" width="6.875" style="126" customWidth="1"/>
    <col min="12016" max="12016" width="23" style="126" customWidth="1"/>
    <col min="12017" max="12018" width="9" style="126" customWidth="1"/>
    <col min="12019" max="12019" width="13" style="126" customWidth="1"/>
    <col min="12020" max="12021" width="9" style="126"/>
    <col min="12022" max="12022" width="11.375" style="126" customWidth="1"/>
    <col min="12023" max="12024" width="16.125" style="126" customWidth="1"/>
    <col min="12025" max="12025" width="9.375" style="126" customWidth="1"/>
    <col min="12026" max="12026" width="9.125" style="126" customWidth="1"/>
    <col min="12027" max="12027" width="6.75" style="126" bestFit="1" customWidth="1"/>
    <col min="12028" max="12028" width="7.75" style="126" customWidth="1"/>
    <col min="12029" max="12030" width="8.375" style="126" customWidth="1"/>
    <col min="12031" max="12031" width="9" style="126" customWidth="1"/>
    <col min="12032" max="12032" width="9.125" style="126" customWidth="1"/>
    <col min="12033" max="12033" width="13.25" style="126" customWidth="1"/>
    <col min="12034" max="12268" width="9" style="126"/>
    <col min="12269" max="12269" width="3.625" style="126" bestFit="1" customWidth="1"/>
    <col min="12270" max="12270" width="9" style="126"/>
    <col min="12271" max="12271" width="6.875" style="126" customWidth="1"/>
    <col min="12272" max="12272" width="23" style="126" customWidth="1"/>
    <col min="12273" max="12274" width="9" style="126" customWidth="1"/>
    <col min="12275" max="12275" width="13" style="126" customWidth="1"/>
    <col min="12276" max="12277" width="9" style="126"/>
    <col min="12278" max="12278" width="11.375" style="126" customWidth="1"/>
    <col min="12279" max="12280" width="16.125" style="126" customWidth="1"/>
    <col min="12281" max="12281" width="9.375" style="126" customWidth="1"/>
    <col min="12282" max="12282" width="9.125" style="126" customWidth="1"/>
    <col min="12283" max="12283" width="6.75" style="126" bestFit="1" customWidth="1"/>
    <col min="12284" max="12284" width="7.75" style="126" customWidth="1"/>
    <col min="12285" max="12286" width="8.375" style="126" customWidth="1"/>
    <col min="12287" max="12287" width="9" style="126" customWidth="1"/>
    <col min="12288" max="12288" width="9.125" style="126" customWidth="1"/>
    <col min="12289" max="12289" width="13.25" style="126" customWidth="1"/>
    <col min="12290" max="12524" width="9" style="126"/>
    <col min="12525" max="12525" width="3.625" style="126" bestFit="1" customWidth="1"/>
    <col min="12526" max="12526" width="9" style="126"/>
    <col min="12527" max="12527" width="6.875" style="126" customWidth="1"/>
    <col min="12528" max="12528" width="23" style="126" customWidth="1"/>
    <col min="12529" max="12530" width="9" style="126" customWidth="1"/>
    <col min="12531" max="12531" width="13" style="126" customWidth="1"/>
    <col min="12532" max="12533" width="9" style="126"/>
    <col min="12534" max="12534" width="11.375" style="126" customWidth="1"/>
    <col min="12535" max="12536" width="16.125" style="126" customWidth="1"/>
    <col min="12537" max="12537" width="9.375" style="126" customWidth="1"/>
    <col min="12538" max="12538" width="9.125" style="126" customWidth="1"/>
    <col min="12539" max="12539" width="6.75" style="126" bestFit="1" customWidth="1"/>
    <col min="12540" max="12540" width="7.75" style="126" customWidth="1"/>
    <col min="12541" max="12542" width="8.375" style="126" customWidth="1"/>
    <col min="12543" max="12543" width="9" style="126" customWidth="1"/>
    <col min="12544" max="12544" width="9.125" style="126" customWidth="1"/>
    <col min="12545" max="12545" width="13.25" style="126" customWidth="1"/>
    <col min="12546" max="12780" width="9" style="126"/>
    <col min="12781" max="12781" width="3.625" style="126" bestFit="1" customWidth="1"/>
    <col min="12782" max="12782" width="9" style="126"/>
    <col min="12783" max="12783" width="6.875" style="126" customWidth="1"/>
    <col min="12784" max="12784" width="23" style="126" customWidth="1"/>
    <col min="12785" max="12786" width="9" style="126" customWidth="1"/>
    <col min="12787" max="12787" width="13" style="126" customWidth="1"/>
    <col min="12788" max="12789" width="9" style="126"/>
    <col min="12790" max="12790" width="11.375" style="126" customWidth="1"/>
    <col min="12791" max="12792" width="16.125" style="126" customWidth="1"/>
    <col min="12793" max="12793" width="9.375" style="126" customWidth="1"/>
    <col min="12794" max="12794" width="9.125" style="126" customWidth="1"/>
    <col min="12795" max="12795" width="6.75" style="126" bestFit="1" customWidth="1"/>
    <col min="12796" max="12796" width="7.75" style="126" customWidth="1"/>
    <col min="12797" max="12798" width="8.375" style="126" customWidth="1"/>
    <col min="12799" max="12799" width="9" style="126" customWidth="1"/>
    <col min="12800" max="12800" width="9.125" style="126" customWidth="1"/>
    <col min="12801" max="12801" width="13.25" style="126" customWidth="1"/>
    <col min="12802" max="13036" width="9" style="126"/>
    <col min="13037" max="13037" width="3.625" style="126" bestFit="1" customWidth="1"/>
    <col min="13038" max="13038" width="9" style="126"/>
    <col min="13039" max="13039" width="6.875" style="126" customWidth="1"/>
    <col min="13040" max="13040" width="23" style="126" customWidth="1"/>
    <col min="13041" max="13042" width="9" style="126" customWidth="1"/>
    <col min="13043" max="13043" width="13" style="126" customWidth="1"/>
    <col min="13044" max="13045" width="9" style="126"/>
    <col min="13046" max="13046" width="11.375" style="126" customWidth="1"/>
    <col min="13047" max="13048" width="16.125" style="126" customWidth="1"/>
    <col min="13049" max="13049" width="9.375" style="126" customWidth="1"/>
    <col min="13050" max="13050" width="9.125" style="126" customWidth="1"/>
    <col min="13051" max="13051" width="6.75" style="126" bestFit="1" customWidth="1"/>
    <col min="13052" max="13052" width="7.75" style="126" customWidth="1"/>
    <col min="13053" max="13054" width="8.375" style="126" customWidth="1"/>
    <col min="13055" max="13055" width="9" style="126" customWidth="1"/>
    <col min="13056" max="13056" width="9.125" style="126" customWidth="1"/>
    <col min="13057" max="13057" width="13.25" style="126" customWidth="1"/>
    <col min="13058" max="13292" width="9" style="126"/>
    <col min="13293" max="13293" width="3.625" style="126" bestFit="1" customWidth="1"/>
    <col min="13294" max="13294" width="9" style="126"/>
    <col min="13295" max="13295" width="6.875" style="126" customWidth="1"/>
    <col min="13296" max="13296" width="23" style="126" customWidth="1"/>
    <col min="13297" max="13298" width="9" style="126" customWidth="1"/>
    <col min="13299" max="13299" width="13" style="126" customWidth="1"/>
    <col min="13300" max="13301" width="9" style="126"/>
    <col min="13302" max="13302" width="11.375" style="126" customWidth="1"/>
    <col min="13303" max="13304" width="16.125" style="126" customWidth="1"/>
    <col min="13305" max="13305" width="9.375" style="126" customWidth="1"/>
    <col min="13306" max="13306" width="9.125" style="126" customWidth="1"/>
    <col min="13307" max="13307" width="6.75" style="126" bestFit="1" customWidth="1"/>
    <col min="13308" max="13308" width="7.75" style="126" customWidth="1"/>
    <col min="13309" max="13310" width="8.375" style="126" customWidth="1"/>
    <col min="13311" max="13311" width="9" style="126" customWidth="1"/>
    <col min="13312" max="13312" width="9.125" style="126" customWidth="1"/>
    <col min="13313" max="13313" width="13.25" style="126" customWidth="1"/>
    <col min="13314" max="13548" width="9" style="126"/>
    <col min="13549" max="13549" width="3.625" style="126" bestFit="1" customWidth="1"/>
    <col min="13550" max="13550" width="9" style="126"/>
    <col min="13551" max="13551" width="6.875" style="126" customWidth="1"/>
    <col min="13552" max="13552" width="23" style="126" customWidth="1"/>
    <col min="13553" max="13554" width="9" style="126" customWidth="1"/>
    <col min="13555" max="13555" width="13" style="126" customWidth="1"/>
    <col min="13556" max="13557" width="9" style="126"/>
    <col min="13558" max="13558" width="11.375" style="126" customWidth="1"/>
    <col min="13559" max="13560" width="16.125" style="126" customWidth="1"/>
    <col min="13561" max="13561" width="9.375" style="126" customWidth="1"/>
    <col min="13562" max="13562" width="9.125" style="126" customWidth="1"/>
    <col min="13563" max="13563" width="6.75" style="126" bestFit="1" customWidth="1"/>
    <col min="13564" max="13564" width="7.75" style="126" customWidth="1"/>
    <col min="13565" max="13566" width="8.375" style="126" customWidth="1"/>
    <col min="13567" max="13567" width="9" style="126" customWidth="1"/>
    <col min="13568" max="13568" width="9.125" style="126" customWidth="1"/>
    <col min="13569" max="13569" width="13.25" style="126" customWidth="1"/>
    <col min="13570" max="13804" width="9" style="126"/>
    <col min="13805" max="13805" width="3.625" style="126" bestFit="1" customWidth="1"/>
    <col min="13806" max="13806" width="9" style="126"/>
    <col min="13807" max="13807" width="6.875" style="126" customWidth="1"/>
    <col min="13808" max="13808" width="23" style="126" customWidth="1"/>
    <col min="13809" max="13810" width="9" style="126" customWidth="1"/>
    <col min="13811" max="13811" width="13" style="126" customWidth="1"/>
    <col min="13812" max="13813" width="9" style="126"/>
    <col min="13814" max="13814" width="11.375" style="126" customWidth="1"/>
    <col min="13815" max="13816" width="16.125" style="126" customWidth="1"/>
    <col min="13817" max="13817" width="9.375" style="126" customWidth="1"/>
    <col min="13818" max="13818" width="9.125" style="126" customWidth="1"/>
    <col min="13819" max="13819" width="6.75" style="126" bestFit="1" customWidth="1"/>
    <col min="13820" max="13820" width="7.75" style="126" customWidth="1"/>
    <col min="13821" max="13822" width="8.375" style="126" customWidth="1"/>
    <col min="13823" max="13823" width="9" style="126" customWidth="1"/>
    <col min="13824" max="13824" width="9.125" style="126" customWidth="1"/>
    <col min="13825" max="13825" width="13.25" style="126" customWidth="1"/>
    <col min="13826" max="14060" width="9" style="126"/>
    <col min="14061" max="14061" width="3.625" style="126" bestFit="1" customWidth="1"/>
    <col min="14062" max="14062" width="9" style="126"/>
    <col min="14063" max="14063" width="6.875" style="126" customWidth="1"/>
    <col min="14064" max="14064" width="23" style="126" customWidth="1"/>
    <col min="14065" max="14066" width="9" style="126" customWidth="1"/>
    <col min="14067" max="14067" width="13" style="126" customWidth="1"/>
    <col min="14068" max="14069" width="9" style="126"/>
    <col min="14070" max="14070" width="11.375" style="126" customWidth="1"/>
    <col min="14071" max="14072" width="16.125" style="126" customWidth="1"/>
    <col min="14073" max="14073" width="9.375" style="126" customWidth="1"/>
    <col min="14074" max="14074" width="9.125" style="126" customWidth="1"/>
    <col min="14075" max="14075" width="6.75" style="126" bestFit="1" customWidth="1"/>
    <col min="14076" max="14076" width="7.75" style="126" customWidth="1"/>
    <col min="14077" max="14078" width="8.375" style="126" customWidth="1"/>
    <col min="14079" max="14079" width="9" style="126" customWidth="1"/>
    <col min="14080" max="14080" width="9.125" style="126" customWidth="1"/>
    <col min="14081" max="14081" width="13.25" style="126" customWidth="1"/>
    <col min="14082" max="14316" width="9" style="126"/>
    <col min="14317" max="14317" width="3.625" style="126" bestFit="1" customWidth="1"/>
    <col min="14318" max="14318" width="9" style="126"/>
    <col min="14319" max="14319" width="6.875" style="126" customWidth="1"/>
    <col min="14320" max="14320" width="23" style="126" customWidth="1"/>
    <col min="14321" max="14322" width="9" style="126" customWidth="1"/>
    <col min="14323" max="14323" width="13" style="126" customWidth="1"/>
    <col min="14324" max="14325" width="9" style="126"/>
    <col min="14326" max="14326" width="11.375" style="126" customWidth="1"/>
    <col min="14327" max="14328" width="16.125" style="126" customWidth="1"/>
    <col min="14329" max="14329" width="9.375" style="126" customWidth="1"/>
    <col min="14330" max="14330" width="9.125" style="126" customWidth="1"/>
    <col min="14331" max="14331" width="6.75" style="126" bestFit="1" customWidth="1"/>
    <col min="14332" max="14332" width="7.75" style="126" customWidth="1"/>
    <col min="14333" max="14334" width="8.375" style="126" customWidth="1"/>
    <col min="14335" max="14335" width="9" style="126" customWidth="1"/>
    <col min="14336" max="14336" width="9.125" style="126" customWidth="1"/>
    <col min="14337" max="14337" width="13.25" style="126" customWidth="1"/>
    <col min="14338" max="14572" width="9" style="126"/>
    <col min="14573" max="14573" width="3.625" style="126" bestFit="1" customWidth="1"/>
    <col min="14574" max="14574" width="9" style="126"/>
    <col min="14575" max="14575" width="6.875" style="126" customWidth="1"/>
    <col min="14576" max="14576" width="23" style="126" customWidth="1"/>
    <col min="14577" max="14578" width="9" style="126" customWidth="1"/>
    <col min="14579" max="14579" width="13" style="126" customWidth="1"/>
    <col min="14580" max="14581" width="9" style="126"/>
    <col min="14582" max="14582" width="11.375" style="126" customWidth="1"/>
    <col min="14583" max="14584" width="16.125" style="126" customWidth="1"/>
    <col min="14585" max="14585" width="9.375" style="126" customWidth="1"/>
    <col min="14586" max="14586" width="9.125" style="126" customWidth="1"/>
    <col min="14587" max="14587" width="6.75" style="126" bestFit="1" customWidth="1"/>
    <col min="14588" max="14588" width="7.75" style="126" customWidth="1"/>
    <col min="14589" max="14590" width="8.375" style="126" customWidth="1"/>
    <col min="14591" max="14591" width="9" style="126" customWidth="1"/>
    <col min="14592" max="14592" width="9.125" style="126" customWidth="1"/>
    <col min="14593" max="14593" width="13.25" style="126" customWidth="1"/>
    <col min="14594" max="14828" width="9" style="126"/>
    <col min="14829" max="14829" width="3.625" style="126" bestFit="1" customWidth="1"/>
    <col min="14830" max="14830" width="9" style="126"/>
    <col min="14831" max="14831" width="6.875" style="126" customWidth="1"/>
    <col min="14832" max="14832" width="23" style="126" customWidth="1"/>
    <col min="14833" max="14834" width="9" style="126" customWidth="1"/>
    <col min="14835" max="14835" width="13" style="126" customWidth="1"/>
    <col min="14836" max="14837" width="9" style="126"/>
    <col min="14838" max="14838" width="11.375" style="126" customWidth="1"/>
    <col min="14839" max="14840" width="16.125" style="126" customWidth="1"/>
    <col min="14841" max="14841" width="9.375" style="126" customWidth="1"/>
    <col min="14842" max="14842" width="9.125" style="126" customWidth="1"/>
    <col min="14843" max="14843" width="6.75" style="126" bestFit="1" customWidth="1"/>
    <col min="14844" max="14844" width="7.75" style="126" customWidth="1"/>
    <col min="14845" max="14846" width="8.375" style="126" customWidth="1"/>
    <col min="14847" max="14847" width="9" style="126" customWidth="1"/>
    <col min="14848" max="14848" width="9.125" style="126" customWidth="1"/>
    <col min="14849" max="14849" width="13.25" style="126" customWidth="1"/>
    <col min="14850" max="15084" width="9" style="126"/>
    <col min="15085" max="15085" width="3.625" style="126" bestFit="1" customWidth="1"/>
    <col min="15086" max="15086" width="9" style="126"/>
    <col min="15087" max="15087" width="6.875" style="126" customWidth="1"/>
    <col min="15088" max="15088" width="23" style="126" customWidth="1"/>
    <col min="15089" max="15090" width="9" style="126" customWidth="1"/>
    <col min="15091" max="15091" width="13" style="126" customWidth="1"/>
    <col min="15092" max="15093" width="9" style="126"/>
    <col min="15094" max="15094" width="11.375" style="126" customWidth="1"/>
    <col min="15095" max="15096" width="16.125" style="126" customWidth="1"/>
    <col min="15097" max="15097" width="9.375" style="126" customWidth="1"/>
    <col min="15098" max="15098" width="9.125" style="126" customWidth="1"/>
    <col min="15099" max="15099" width="6.75" style="126" bestFit="1" customWidth="1"/>
    <col min="15100" max="15100" width="7.75" style="126" customWidth="1"/>
    <col min="15101" max="15102" width="8.375" style="126" customWidth="1"/>
    <col min="15103" max="15103" width="9" style="126" customWidth="1"/>
    <col min="15104" max="15104" width="9.125" style="126" customWidth="1"/>
    <col min="15105" max="15105" width="13.25" style="126" customWidth="1"/>
    <col min="15106" max="15340" width="9" style="126"/>
    <col min="15341" max="15341" width="3.625" style="126" bestFit="1" customWidth="1"/>
    <col min="15342" max="15342" width="9" style="126"/>
    <col min="15343" max="15343" width="6.875" style="126" customWidth="1"/>
    <col min="15344" max="15344" width="23" style="126" customWidth="1"/>
    <col min="15345" max="15346" width="9" style="126" customWidth="1"/>
    <col min="15347" max="15347" width="13" style="126" customWidth="1"/>
    <col min="15348" max="15349" width="9" style="126"/>
    <col min="15350" max="15350" width="11.375" style="126" customWidth="1"/>
    <col min="15351" max="15352" width="16.125" style="126" customWidth="1"/>
    <col min="15353" max="15353" width="9.375" style="126" customWidth="1"/>
    <col min="15354" max="15354" width="9.125" style="126" customWidth="1"/>
    <col min="15355" max="15355" width="6.75" style="126" bestFit="1" customWidth="1"/>
    <col min="15356" max="15356" width="7.75" style="126" customWidth="1"/>
    <col min="15357" max="15358" width="8.375" style="126" customWidth="1"/>
    <col min="15359" max="15359" width="9" style="126" customWidth="1"/>
    <col min="15360" max="15360" width="9.125" style="126" customWidth="1"/>
    <col min="15361" max="15361" width="13.25" style="126" customWidth="1"/>
    <col min="15362" max="15596" width="9" style="126"/>
    <col min="15597" max="15597" width="3.625" style="126" bestFit="1" customWidth="1"/>
    <col min="15598" max="15598" width="9" style="126"/>
    <col min="15599" max="15599" width="6.875" style="126" customWidth="1"/>
    <col min="15600" max="15600" width="23" style="126" customWidth="1"/>
    <col min="15601" max="15602" width="9" style="126" customWidth="1"/>
    <col min="15603" max="15603" width="13" style="126" customWidth="1"/>
    <col min="15604" max="15605" width="9" style="126"/>
    <col min="15606" max="15606" width="11.375" style="126" customWidth="1"/>
    <col min="15607" max="15608" width="16.125" style="126" customWidth="1"/>
    <col min="15609" max="15609" width="9.375" style="126" customWidth="1"/>
    <col min="15610" max="15610" width="9.125" style="126" customWidth="1"/>
    <col min="15611" max="15611" width="6.75" style="126" bestFit="1" customWidth="1"/>
    <col min="15612" max="15612" width="7.75" style="126" customWidth="1"/>
    <col min="15613" max="15614" width="8.375" style="126" customWidth="1"/>
    <col min="15615" max="15615" width="9" style="126" customWidth="1"/>
    <col min="15616" max="15616" width="9.125" style="126" customWidth="1"/>
    <col min="15617" max="15617" width="13.25" style="126" customWidth="1"/>
    <col min="15618" max="15852" width="9" style="126"/>
    <col min="15853" max="15853" width="3.625" style="126" bestFit="1" customWidth="1"/>
    <col min="15854" max="15854" width="9" style="126"/>
    <col min="15855" max="15855" width="6.875" style="126" customWidth="1"/>
    <col min="15856" max="15856" width="23" style="126" customWidth="1"/>
    <col min="15857" max="15858" width="9" style="126" customWidth="1"/>
    <col min="15859" max="15859" width="13" style="126" customWidth="1"/>
    <col min="15860" max="15861" width="9" style="126"/>
    <col min="15862" max="15862" width="11.375" style="126" customWidth="1"/>
    <col min="15863" max="15864" width="16.125" style="126" customWidth="1"/>
    <col min="15865" max="15865" width="9.375" style="126" customWidth="1"/>
    <col min="15866" max="15866" width="9.125" style="126" customWidth="1"/>
    <col min="15867" max="15867" width="6.75" style="126" bestFit="1" customWidth="1"/>
    <col min="15868" max="15868" width="7.75" style="126" customWidth="1"/>
    <col min="15869" max="15870" width="8.375" style="126" customWidth="1"/>
    <col min="15871" max="15871" width="9" style="126" customWidth="1"/>
    <col min="15872" max="15872" width="9.125" style="126" customWidth="1"/>
    <col min="15873" max="15873" width="13.25" style="126" customWidth="1"/>
    <col min="15874" max="16108" width="9" style="126"/>
    <col min="16109" max="16109" width="3.625" style="126" bestFit="1" customWidth="1"/>
    <col min="16110" max="16110" width="9" style="126"/>
    <col min="16111" max="16111" width="6.875" style="126" customWidth="1"/>
    <col min="16112" max="16112" width="23" style="126" customWidth="1"/>
    <col min="16113" max="16114" width="9" style="126" customWidth="1"/>
    <col min="16115" max="16115" width="13" style="126" customWidth="1"/>
    <col min="16116" max="16117" width="9" style="126"/>
    <col min="16118" max="16118" width="11.375" style="126" customWidth="1"/>
    <col min="16119" max="16120" width="16.125" style="126" customWidth="1"/>
    <col min="16121" max="16121" width="9.375" style="126" customWidth="1"/>
    <col min="16122" max="16122" width="9.125" style="126" customWidth="1"/>
    <col min="16123" max="16123" width="6.75" style="126" bestFit="1" customWidth="1"/>
    <col min="16124" max="16124" width="7.75" style="126" customWidth="1"/>
    <col min="16125" max="16126" width="8.375" style="126" customWidth="1"/>
    <col min="16127" max="16127" width="9" style="126" customWidth="1"/>
    <col min="16128" max="16128" width="9.125" style="126" customWidth="1"/>
    <col min="16129" max="16129" width="13.25" style="126" customWidth="1"/>
    <col min="16130" max="16384" width="9" style="126"/>
  </cols>
  <sheetData>
    <row r="1" spans="1:20" s="125" customFormat="1" ht="15.75" x14ac:dyDescent="0.25">
      <c r="A1" s="258" t="str">
        <f>XDCL!B3</f>
        <v>ID Space</v>
      </c>
      <c r="B1" s="259"/>
      <c r="C1" s="259"/>
      <c r="D1" s="260"/>
      <c r="E1" s="325" t="s">
        <v>76</v>
      </c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7"/>
    </row>
    <row r="2" spans="1:20" s="125" customFormat="1" ht="15.75" x14ac:dyDescent="0.25">
      <c r="A2" s="261"/>
      <c r="B2" s="262"/>
      <c r="C2" s="262"/>
      <c r="D2" s="263"/>
      <c r="E2" s="328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30"/>
    </row>
    <row r="3" spans="1:20" x14ac:dyDescent="0.25">
      <c r="R3" s="18" t="s">
        <v>37</v>
      </c>
    </row>
    <row r="4" spans="1:20" x14ac:dyDescent="0.25">
      <c r="A4" s="284" t="s">
        <v>0</v>
      </c>
      <c r="B4" s="332" t="s">
        <v>13</v>
      </c>
      <c r="C4" s="333"/>
      <c r="D4" s="319" t="s">
        <v>14</v>
      </c>
      <c r="E4" s="332" t="s">
        <v>214</v>
      </c>
      <c r="F4" s="333"/>
      <c r="G4" s="284" t="s">
        <v>40</v>
      </c>
      <c r="H4" s="167" t="s">
        <v>359</v>
      </c>
      <c r="I4" s="289" t="s">
        <v>359</v>
      </c>
      <c r="J4" s="284" t="s">
        <v>424</v>
      </c>
      <c r="K4" s="284"/>
      <c r="L4" s="289" t="s">
        <v>16</v>
      </c>
      <c r="M4" s="285" t="s">
        <v>18</v>
      </c>
      <c r="N4" s="285" t="s">
        <v>19</v>
      </c>
      <c r="O4" s="321" t="s">
        <v>424</v>
      </c>
      <c r="P4" s="324"/>
      <c r="Q4" s="332" t="s">
        <v>447</v>
      </c>
      <c r="R4" s="333"/>
      <c r="S4" s="332" t="s">
        <v>186</v>
      </c>
      <c r="T4" s="337"/>
    </row>
    <row r="5" spans="1:20" x14ac:dyDescent="0.25">
      <c r="A5" s="284"/>
      <c r="B5" s="334"/>
      <c r="C5" s="335"/>
      <c r="D5" s="319"/>
      <c r="E5" s="334"/>
      <c r="F5" s="335"/>
      <c r="G5" s="284"/>
      <c r="H5" s="167"/>
      <c r="I5" s="290"/>
      <c r="J5" s="284" t="s">
        <v>117</v>
      </c>
      <c r="K5" s="284"/>
      <c r="L5" s="336"/>
      <c r="M5" s="285"/>
      <c r="N5" s="285"/>
      <c r="O5" s="168">
        <v>6</v>
      </c>
      <c r="P5" s="168">
        <v>7</v>
      </c>
      <c r="Q5" s="339"/>
      <c r="R5" s="340"/>
      <c r="S5" s="334"/>
      <c r="T5" s="338"/>
    </row>
    <row r="6" spans="1:20" x14ac:dyDescent="0.25">
      <c r="A6" s="284"/>
      <c r="B6" s="161" t="s">
        <v>345</v>
      </c>
      <c r="C6" s="161" t="s">
        <v>158</v>
      </c>
      <c r="D6" s="319"/>
      <c r="E6" s="161" t="s">
        <v>345</v>
      </c>
      <c r="F6" s="205" t="s">
        <v>158</v>
      </c>
      <c r="G6" s="284"/>
      <c r="H6" s="161">
        <v>3</v>
      </c>
      <c r="I6" s="161" t="s">
        <v>117</v>
      </c>
      <c r="J6" s="161">
        <v>6</v>
      </c>
      <c r="K6" s="161">
        <v>7</v>
      </c>
      <c r="L6" s="290"/>
      <c r="M6" s="285"/>
      <c r="N6" s="285"/>
      <c r="O6" s="161" t="s">
        <v>214</v>
      </c>
      <c r="P6" s="161" t="s">
        <v>214</v>
      </c>
      <c r="Q6" s="334"/>
      <c r="R6" s="335"/>
      <c r="S6" s="161" t="s">
        <v>158</v>
      </c>
      <c r="T6" s="161" t="str">
        <f>CTY!O17</f>
        <v>Giám sát</v>
      </c>
    </row>
    <row r="7" spans="1:20" s="134" customFormat="1" x14ac:dyDescent="0.25">
      <c r="A7" s="155">
        <v>1</v>
      </c>
      <c r="B7" s="162" t="s">
        <v>92</v>
      </c>
      <c r="C7" s="162" t="s">
        <v>107</v>
      </c>
      <c r="D7" s="158" t="s">
        <v>237</v>
      </c>
      <c r="E7" s="163">
        <v>0.3</v>
      </c>
      <c r="F7" s="204">
        <f>100*E7+54*0.5</f>
        <v>57</v>
      </c>
      <c r="G7" s="152" t="s">
        <v>239</v>
      </c>
      <c r="H7" s="96"/>
      <c r="I7" s="97">
        <v>0</v>
      </c>
      <c r="J7" s="97">
        <v>54</v>
      </c>
      <c r="K7" s="97">
        <v>52</v>
      </c>
      <c r="L7" s="96" t="s">
        <v>240</v>
      </c>
      <c r="M7" s="96" t="s">
        <v>117</v>
      </c>
      <c r="N7" s="96" t="s">
        <v>287</v>
      </c>
      <c r="O7" s="207">
        <f>J7*R7</f>
        <v>29.700000000000003</v>
      </c>
      <c r="P7" s="201"/>
      <c r="Q7" s="201" t="s">
        <v>448</v>
      </c>
      <c r="R7" s="206">
        <v>0.55000000000000004</v>
      </c>
      <c r="S7" s="60" t="s">
        <v>121</v>
      </c>
      <c r="T7" s="96" t="s">
        <v>122</v>
      </c>
    </row>
    <row r="8" spans="1:20" s="124" customFormat="1" ht="30" x14ac:dyDescent="0.2">
      <c r="A8" s="156">
        <v>2</v>
      </c>
      <c r="B8" s="300" t="s">
        <v>344</v>
      </c>
      <c r="C8" s="169" t="s">
        <v>348</v>
      </c>
      <c r="D8" s="302" t="s">
        <v>291</v>
      </c>
      <c r="E8" s="305">
        <v>0.3</v>
      </c>
      <c r="F8" s="204">
        <f>E8*30</f>
        <v>9</v>
      </c>
      <c r="G8" s="153" t="s">
        <v>298</v>
      </c>
      <c r="H8" s="60"/>
      <c r="I8" s="60">
        <v>100</v>
      </c>
      <c r="J8" s="60">
        <v>100</v>
      </c>
      <c r="K8" s="60">
        <v>100</v>
      </c>
      <c r="L8" s="60" t="s">
        <v>103</v>
      </c>
      <c r="M8" s="96" t="s">
        <v>117</v>
      </c>
      <c r="N8" s="103" t="s">
        <v>287</v>
      </c>
      <c r="O8" s="207">
        <f t="shared" ref="O8:O15" si="0">J8*R8</f>
        <v>9</v>
      </c>
      <c r="P8" s="202"/>
      <c r="Q8" s="202" t="s">
        <v>449</v>
      </c>
      <c r="R8" s="206">
        <f>F8/I8</f>
        <v>0.09</v>
      </c>
      <c r="S8" s="60" t="s">
        <v>121</v>
      </c>
      <c r="T8" s="169" t="s">
        <v>122</v>
      </c>
    </row>
    <row r="9" spans="1:20" s="124" customFormat="1" ht="30" x14ac:dyDescent="0.2">
      <c r="A9" s="156">
        <v>3</v>
      </c>
      <c r="B9" s="301"/>
      <c r="C9" s="169" t="s">
        <v>349</v>
      </c>
      <c r="D9" s="303"/>
      <c r="E9" s="306"/>
      <c r="F9" s="204">
        <f>30*E8+12</f>
        <v>21</v>
      </c>
      <c r="G9" s="153" t="s">
        <v>299</v>
      </c>
      <c r="H9" s="60"/>
      <c r="I9" s="60">
        <v>0</v>
      </c>
      <c r="J9" s="60">
        <v>3</v>
      </c>
      <c r="K9" s="60">
        <v>1</v>
      </c>
      <c r="L9" s="60" t="s">
        <v>244</v>
      </c>
      <c r="M9" s="96" t="s">
        <v>117</v>
      </c>
      <c r="N9" s="103" t="s">
        <v>287</v>
      </c>
      <c r="O9" s="207">
        <f t="shared" si="0"/>
        <v>9</v>
      </c>
      <c r="P9" s="202"/>
      <c r="Q9" s="202" t="s">
        <v>451</v>
      </c>
      <c r="R9" s="206">
        <v>3</v>
      </c>
      <c r="S9" s="60" t="s">
        <v>121</v>
      </c>
      <c r="T9" s="169" t="s">
        <v>122</v>
      </c>
    </row>
    <row r="10" spans="1:20" s="124" customFormat="1" x14ac:dyDescent="0.2">
      <c r="A10" s="156">
        <v>4</v>
      </c>
      <c r="B10" s="308"/>
      <c r="C10" s="169" t="s">
        <v>350</v>
      </c>
      <c r="D10" s="304"/>
      <c r="E10" s="307"/>
      <c r="F10" s="204">
        <f>40*E8*2</f>
        <v>24</v>
      </c>
      <c r="G10" s="153" t="s">
        <v>311</v>
      </c>
      <c r="H10" s="60"/>
      <c r="I10" s="60">
        <v>0</v>
      </c>
      <c r="J10" s="60">
        <v>2</v>
      </c>
      <c r="K10" s="60">
        <v>2</v>
      </c>
      <c r="L10" s="60" t="s">
        <v>106</v>
      </c>
      <c r="M10" s="96" t="s">
        <v>117</v>
      </c>
      <c r="N10" s="103" t="s">
        <v>287</v>
      </c>
      <c r="O10" s="207">
        <f t="shared" si="0"/>
        <v>12</v>
      </c>
      <c r="P10" s="202"/>
      <c r="Q10" s="202" t="s">
        <v>450</v>
      </c>
      <c r="R10" s="206">
        <v>6</v>
      </c>
      <c r="S10" s="60" t="s">
        <v>121</v>
      </c>
      <c r="T10" s="169" t="s">
        <v>122</v>
      </c>
    </row>
    <row r="11" spans="1:20" s="124" customFormat="1" ht="30" x14ac:dyDescent="0.2">
      <c r="A11" s="156">
        <v>5</v>
      </c>
      <c r="B11" s="331" t="s">
        <v>323</v>
      </c>
      <c r="C11" s="169" t="s">
        <v>351</v>
      </c>
      <c r="D11" s="302" t="s">
        <v>319</v>
      </c>
      <c r="E11" s="305">
        <v>0.2</v>
      </c>
      <c r="F11" s="204">
        <f>50*E11</f>
        <v>10</v>
      </c>
      <c r="G11" s="153" t="s">
        <v>325</v>
      </c>
      <c r="H11" s="60"/>
      <c r="I11" s="60">
        <v>90</v>
      </c>
      <c r="J11" s="60">
        <v>90</v>
      </c>
      <c r="K11" s="60">
        <v>89</v>
      </c>
      <c r="L11" s="60" t="s">
        <v>103</v>
      </c>
      <c r="M11" s="96" t="s">
        <v>117</v>
      </c>
      <c r="N11" s="103" t="s">
        <v>287</v>
      </c>
      <c r="O11" s="207">
        <f t="shared" si="0"/>
        <v>10</v>
      </c>
      <c r="P11" s="202"/>
      <c r="Q11" s="202"/>
      <c r="R11" s="206">
        <f>F11/I11</f>
        <v>0.1111111111111111</v>
      </c>
      <c r="S11" s="60" t="s">
        <v>121</v>
      </c>
      <c r="T11" s="169" t="s">
        <v>122</v>
      </c>
    </row>
    <row r="12" spans="1:20" s="124" customFormat="1" ht="30" x14ac:dyDescent="0.2">
      <c r="A12" s="156">
        <v>6</v>
      </c>
      <c r="B12" s="331"/>
      <c r="C12" s="169" t="s">
        <v>352</v>
      </c>
      <c r="D12" s="303"/>
      <c r="E12" s="306"/>
      <c r="F12" s="204">
        <f>50*E11</f>
        <v>10</v>
      </c>
      <c r="G12" s="154" t="s">
        <v>329</v>
      </c>
      <c r="H12" s="60"/>
      <c r="I12" s="60">
        <v>100</v>
      </c>
      <c r="J12" s="60">
        <v>100</v>
      </c>
      <c r="K12" s="60">
        <v>100</v>
      </c>
      <c r="L12" s="60" t="s">
        <v>103</v>
      </c>
      <c r="M12" s="96" t="s">
        <v>117</v>
      </c>
      <c r="N12" s="103" t="s">
        <v>287</v>
      </c>
      <c r="O12" s="207">
        <f t="shared" si="0"/>
        <v>10</v>
      </c>
      <c r="P12" s="202"/>
      <c r="Q12" s="202"/>
      <c r="R12" s="206">
        <f>F12/I12</f>
        <v>0.1</v>
      </c>
      <c r="S12" s="60" t="s">
        <v>121</v>
      </c>
      <c r="T12" s="169" t="s">
        <v>122</v>
      </c>
    </row>
    <row r="13" spans="1:20" s="124" customFormat="1" ht="30" x14ac:dyDescent="0.2">
      <c r="A13" s="156">
        <v>7</v>
      </c>
      <c r="B13" s="169" t="s">
        <v>336</v>
      </c>
      <c r="C13" s="169" t="s">
        <v>353</v>
      </c>
      <c r="D13" s="165" t="s">
        <v>331</v>
      </c>
      <c r="E13" s="166">
        <v>0.05</v>
      </c>
      <c r="F13" s="204">
        <f>100*E13</f>
        <v>5</v>
      </c>
      <c r="G13" s="153" t="s">
        <v>333</v>
      </c>
      <c r="H13" s="60"/>
      <c r="I13" s="60">
        <v>100</v>
      </c>
      <c r="J13" s="60">
        <v>100</v>
      </c>
      <c r="K13" s="60">
        <v>100</v>
      </c>
      <c r="L13" s="60" t="s">
        <v>103</v>
      </c>
      <c r="M13" s="96" t="s">
        <v>117</v>
      </c>
      <c r="N13" s="103" t="s">
        <v>287</v>
      </c>
      <c r="O13" s="207">
        <f t="shared" si="0"/>
        <v>5</v>
      </c>
      <c r="P13" s="202"/>
      <c r="Q13" s="202"/>
      <c r="R13" s="206">
        <f>F13/I13</f>
        <v>0.05</v>
      </c>
      <c r="S13" s="60" t="s">
        <v>121</v>
      </c>
      <c r="T13" s="169" t="s">
        <v>122</v>
      </c>
    </row>
    <row r="14" spans="1:20" s="124" customFormat="1" ht="30" x14ac:dyDescent="0.2">
      <c r="A14" s="156">
        <v>8</v>
      </c>
      <c r="B14" s="164" t="s">
        <v>343</v>
      </c>
      <c r="C14" s="169" t="s">
        <v>358</v>
      </c>
      <c r="D14" s="165" t="s">
        <v>337</v>
      </c>
      <c r="E14" s="166">
        <v>0.05</v>
      </c>
      <c r="F14" s="204">
        <f>100*E14</f>
        <v>5</v>
      </c>
      <c r="G14" s="153" t="s">
        <v>346</v>
      </c>
      <c r="H14" s="60"/>
      <c r="I14" s="60">
        <v>100</v>
      </c>
      <c r="J14" s="60">
        <v>100</v>
      </c>
      <c r="K14" s="60">
        <v>100</v>
      </c>
      <c r="L14" s="60" t="s">
        <v>103</v>
      </c>
      <c r="M14" s="96" t="s">
        <v>117</v>
      </c>
      <c r="N14" s="103" t="s">
        <v>287</v>
      </c>
      <c r="O14" s="207">
        <f t="shared" si="0"/>
        <v>5</v>
      </c>
      <c r="P14" s="202"/>
      <c r="Q14" s="202"/>
      <c r="R14" s="206">
        <f>F14/I14</f>
        <v>0.05</v>
      </c>
      <c r="S14" s="60" t="s">
        <v>121</v>
      </c>
      <c r="T14" s="169" t="s">
        <v>122</v>
      </c>
    </row>
    <row r="15" spans="1:20" s="124" customFormat="1" ht="30" x14ac:dyDescent="0.2">
      <c r="A15" s="156">
        <v>9</v>
      </c>
      <c r="B15" s="164" t="s">
        <v>356</v>
      </c>
      <c r="C15" s="169" t="s">
        <v>357</v>
      </c>
      <c r="D15" s="165" t="s">
        <v>354</v>
      </c>
      <c r="E15" s="166">
        <v>0.1</v>
      </c>
      <c r="F15" s="204">
        <f>100*E15</f>
        <v>10</v>
      </c>
      <c r="G15" s="153" t="s">
        <v>355</v>
      </c>
      <c r="H15" s="60"/>
      <c r="I15" s="60">
        <v>100</v>
      </c>
      <c r="J15" s="60">
        <v>100</v>
      </c>
      <c r="K15" s="60">
        <v>100</v>
      </c>
      <c r="L15" s="60" t="s">
        <v>103</v>
      </c>
      <c r="M15" s="96" t="s">
        <v>117</v>
      </c>
      <c r="N15" s="103" t="s">
        <v>287</v>
      </c>
      <c r="O15" s="207">
        <f t="shared" si="0"/>
        <v>10</v>
      </c>
      <c r="P15" s="202"/>
      <c r="Q15" s="202"/>
      <c r="R15" s="206">
        <f>F15/I15</f>
        <v>0.1</v>
      </c>
      <c r="S15" s="60"/>
      <c r="T15" s="169"/>
    </row>
    <row r="16" spans="1:20" x14ac:dyDescent="0.25">
      <c r="A16" s="257" t="s">
        <v>33</v>
      </c>
      <c r="B16" s="257"/>
      <c r="C16" s="257"/>
      <c r="D16" s="257"/>
      <c r="E16" s="143">
        <f>SUM(E7:E15)</f>
        <v>1.0000000000000002</v>
      </c>
      <c r="F16" s="204">
        <f>SUM(F7:F15)</f>
        <v>151</v>
      </c>
      <c r="G16" s="144"/>
      <c r="H16" s="144"/>
      <c r="I16" s="144"/>
      <c r="J16" s="144"/>
      <c r="K16" s="144"/>
      <c r="L16" s="144"/>
      <c r="M16" s="144"/>
      <c r="N16" s="144"/>
      <c r="O16" s="207">
        <f>SUM(O7:O15)</f>
        <v>99.7</v>
      </c>
      <c r="P16" s="203">
        <f>SUM(P7:P15)</f>
        <v>0</v>
      </c>
      <c r="Q16" s="203"/>
      <c r="R16" s="203"/>
      <c r="S16" s="144"/>
      <c r="T16" s="144"/>
    </row>
    <row r="17" spans="1:20" x14ac:dyDescent="0.25">
      <c r="A17" s="159"/>
      <c r="B17" s="159"/>
      <c r="C17" s="159"/>
      <c r="D17" s="43"/>
      <c r="E17" s="145"/>
      <c r="F17" s="145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</row>
    <row r="18" spans="1:20" x14ac:dyDescent="0.25">
      <c r="A18" s="159"/>
      <c r="B18" s="159"/>
      <c r="C18" s="159"/>
      <c r="D18" s="43"/>
      <c r="E18" s="145"/>
      <c r="F18" s="14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</row>
    <row r="20" spans="1:20" x14ac:dyDescent="0.25">
      <c r="D20" s="126"/>
      <c r="F20" s="51"/>
      <c r="N20" s="160" t="s">
        <v>36</v>
      </c>
      <c r="O20" s="160"/>
      <c r="P20" s="160"/>
      <c r="Q20" s="160"/>
      <c r="R20" s="160"/>
      <c r="S20" s="160"/>
    </row>
    <row r="21" spans="1:20" x14ac:dyDescent="0.25">
      <c r="B21" s="52"/>
      <c r="C21" s="52"/>
      <c r="D21" s="52"/>
      <c r="E21" s="52"/>
      <c r="F21" s="52"/>
      <c r="G21" s="145"/>
      <c r="H21" s="52"/>
      <c r="I21" s="52"/>
      <c r="J21" s="52"/>
      <c r="K21" s="52"/>
      <c r="L21" s="52"/>
      <c r="M21" s="52"/>
      <c r="N21" s="159" t="s">
        <v>35</v>
      </c>
      <c r="O21" s="159"/>
      <c r="P21" s="159"/>
      <c r="Q21" s="159"/>
      <c r="R21" s="159"/>
      <c r="S21" s="159"/>
    </row>
    <row r="22" spans="1:20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20" x14ac:dyDescent="0.25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20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20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20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20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20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59"/>
      <c r="O28" s="159"/>
      <c r="P28" s="159"/>
      <c r="Q28" s="159"/>
      <c r="R28" s="159"/>
      <c r="S28" s="159"/>
    </row>
    <row r="29" spans="1:20" x14ac:dyDescent="0.25">
      <c r="D29" s="126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spans="1:20" x14ac:dyDescent="0.25">
      <c r="D30" s="126"/>
      <c r="I30" s="53"/>
      <c r="J30" s="53"/>
      <c r="K30" s="53"/>
      <c r="L30" s="53"/>
      <c r="M30" s="53"/>
      <c r="N30" s="53"/>
      <c r="O30" s="53"/>
      <c r="P30" s="53"/>
      <c r="Q30" s="53"/>
      <c r="R30" s="53"/>
    </row>
  </sheetData>
  <mergeCells count="23">
    <mergeCell ref="S4:T5"/>
    <mergeCell ref="J5:K5"/>
    <mergeCell ref="A1:D2"/>
    <mergeCell ref="E1:T2"/>
    <mergeCell ref="A4:A6"/>
    <mergeCell ref="B4:C5"/>
    <mergeCell ref="D4:D6"/>
    <mergeCell ref="E4:F5"/>
    <mergeCell ref="G4:G6"/>
    <mergeCell ref="I4:I5"/>
    <mergeCell ref="J4:K4"/>
    <mergeCell ref="L4:L6"/>
    <mergeCell ref="A16:D16"/>
    <mergeCell ref="Q4:R6"/>
    <mergeCell ref="B8:B10"/>
    <mergeCell ref="D8:D10"/>
    <mergeCell ref="E8:E10"/>
    <mergeCell ref="B11:B12"/>
    <mergeCell ref="D11:D12"/>
    <mergeCell ref="E11:E12"/>
    <mergeCell ref="M4:M6"/>
    <mergeCell ref="N4:N6"/>
    <mergeCell ref="O4:P4"/>
  </mergeCells>
  <pageMargins left="0.39370078740157483" right="0.39370078740157483" top="0.39370078740157483" bottom="0.39370078740157483" header="0.31496062992125984" footer="0.31496062992125984"/>
  <pageSetup paperSize="9" scale="3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zoomScale="80" zoomScaleNormal="80" workbookViewId="0">
      <pane ySplit="4" topLeftCell="A5" activePane="bottomLeft" state="frozen"/>
      <selection activeCell="K17" sqref="K17"/>
      <selection pane="bottomLeft" activeCell="K28" sqref="K28"/>
    </sheetView>
  </sheetViews>
  <sheetFormatPr defaultRowHeight="14.25" x14ac:dyDescent="0.2"/>
  <cols>
    <col min="1" max="1" width="3.625" style="173" bestFit="1" customWidth="1"/>
    <col min="2" max="2" width="23.125" style="173" customWidth="1"/>
    <col min="3" max="3" width="8.75" style="173" bestFit="1" customWidth="1"/>
    <col min="4" max="4" width="29.875" style="173" customWidth="1"/>
    <col min="5" max="5" width="11.5" style="173" bestFit="1" customWidth="1"/>
    <col min="6" max="6" width="9.625" style="173" bestFit="1" customWidth="1"/>
    <col min="7" max="7" width="8.625" style="173" bestFit="1" customWidth="1"/>
    <col min="8" max="8" width="13.375" style="173" bestFit="1" customWidth="1"/>
    <col min="9" max="9" width="9.75" style="173" bestFit="1" customWidth="1"/>
    <col min="10" max="10" width="8.75" style="173" bestFit="1" customWidth="1"/>
    <col min="11" max="16384" width="9" style="173"/>
  </cols>
  <sheetData>
    <row r="1" spans="1:12" s="170" customFormat="1" ht="30" x14ac:dyDescent="0.4">
      <c r="A1" s="348" t="s">
        <v>363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</row>
    <row r="2" spans="1:12" x14ac:dyDescent="0.2">
      <c r="L2" s="18" t="s">
        <v>37</v>
      </c>
    </row>
    <row r="3" spans="1:12" ht="15.75" x14ac:dyDescent="0.25">
      <c r="A3" s="349" t="s">
        <v>0</v>
      </c>
      <c r="B3" s="349" t="s">
        <v>40</v>
      </c>
      <c r="C3" s="349" t="s">
        <v>15</v>
      </c>
      <c r="D3" s="349" t="s">
        <v>26</v>
      </c>
      <c r="E3" s="349" t="s">
        <v>364</v>
      </c>
      <c r="F3" s="171">
        <v>1</v>
      </c>
      <c r="G3" s="171">
        <v>2</v>
      </c>
      <c r="H3" s="171">
        <v>3</v>
      </c>
      <c r="I3" s="171">
        <v>4</v>
      </c>
      <c r="J3" s="172">
        <v>5</v>
      </c>
      <c r="K3" s="350" t="s">
        <v>365</v>
      </c>
      <c r="L3" s="350"/>
    </row>
    <row r="4" spans="1:12" ht="15.75" x14ac:dyDescent="0.25">
      <c r="A4" s="349"/>
      <c r="B4" s="349"/>
      <c r="C4" s="349"/>
      <c r="D4" s="349"/>
      <c r="E4" s="349"/>
      <c r="F4" s="174" t="s">
        <v>366</v>
      </c>
      <c r="G4" s="174" t="s">
        <v>367</v>
      </c>
      <c r="H4" s="174" t="s">
        <v>368</v>
      </c>
      <c r="I4" s="171" t="s">
        <v>369</v>
      </c>
      <c r="J4" s="172" t="s">
        <v>370</v>
      </c>
      <c r="K4" s="175" t="s">
        <v>371</v>
      </c>
      <c r="L4" s="175" t="s">
        <v>214</v>
      </c>
    </row>
    <row r="5" spans="1:12" ht="15.75" x14ac:dyDescent="0.2">
      <c r="A5" s="176">
        <v>1</v>
      </c>
      <c r="B5" s="177" t="s">
        <v>372</v>
      </c>
      <c r="C5" s="178">
        <v>0.15</v>
      </c>
      <c r="D5" s="176" t="s">
        <v>373</v>
      </c>
      <c r="E5" s="177" t="s">
        <v>117</v>
      </c>
      <c r="F5" s="176" t="s">
        <v>374</v>
      </c>
      <c r="G5" s="176" t="s">
        <v>375</v>
      </c>
      <c r="H5" s="176" t="s">
        <v>376</v>
      </c>
      <c r="I5" s="176" t="s">
        <v>377</v>
      </c>
      <c r="J5" s="176" t="s">
        <v>378</v>
      </c>
      <c r="K5" s="179">
        <v>2</v>
      </c>
      <c r="L5" s="180">
        <f>K5*C5</f>
        <v>0.3</v>
      </c>
    </row>
    <row r="6" spans="1:12" ht="15.75" x14ac:dyDescent="0.2">
      <c r="A6" s="176">
        <v>2</v>
      </c>
      <c r="B6" s="177" t="s">
        <v>379</v>
      </c>
      <c r="C6" s="178">
        <v>0.15</v>
      </c>
      <c r="D6" s="176" t="s">
        <v>380</v>
      </c>
      <c r="E6" s="177" t="s">
        <v>117</v>
      </c>
      <c r="F6" s="176" t="s">
        <v>381</v>
      </c>
      <c r="G6" s="176" t="s">
        <v>382</v>
      </c>
      <c r="H6" s="176" t="s">
        <v>383</v>
      </c>
      <c r="I6" s="176" t="s">
        <v>384</v>
      </c>
      <c r="J6" s="176" t="s">
        <v>385</v>
      </c>
      <c r="K6" s="179">
        <v>2</v>
      </c>
      <c r="L6" s="180">
        <f t="shared" ref="L6:L10" si="0">K6*C6</f>
        <v>0.3</v>
      </c>
    </row>
    <row r="7" spans="1:12" ht="31.5" x14ac:dyDescent="0.2">
      <c r="A7" s="176">
        <v>3</v>
      </c>
      <c r="B7" s="177" t="s">
        <v>386</v>
      </c>
      <c r="C7" s="178">
        <v>0.1</v>
      </c>
      <c r="D7" s="176" t="s">
        <v>387</v>
      </c>
      <c r="E7" s="177" t="s">
        <v>117</v>
      </c>
      <c r="F7" s="176" t="s">
        <v>388</v>
      </c>
      <c r="G7" s="176" t="s">
        <v>389</v>
      </c>
      <c r="H7" s="176" t="s">
        <v>390</v>
      </c>
      <c r="I7" s="176" t="s">
        <v>391</v>
      </c>
      <c r="J7" s="176" t="s">
        <v>392</v>
      </c>
      <c r="K7" s="179">
        <v>2</v>
      </c>
      <c r="L7" s="180">
        <f t="shared" si="0"/>
        <v>0.2</v>
      </c>
    </row>
    <row r="8" spans="1:12" ht="15.75" x14ac:dyDescent="0.2">
      <c r="A8" s="176">
        <v>4</v>
      </c>
      <c r="B8" s="181" t="s">
        <v>393</v>
      </c>
      <c r="C8" s="182">
        <v>0.25</v>
      </c>
      <c r="D8" s="183" t="s">
        <v>394</v>
      </c>
      <c r="E8" s="181" t="s">
        <v>117</v>
      </c>
      <c r="F8" s="176" t="s">
        <v>395</v>
      </c>
      <c r="G8" s="176" t="s">
        <v>396</v>
      </c>
      <c r="H8" s="176" t="s">
        <v>397</v>
      </c>
      <c r="I8" s="176" t="s">
        <v>398</v>
      </c>
      <c r="J8" s="176" t="s">
        <v>399</v>
      </c>
      <c r="K8" s="179">
        <v>2</v>
      </c>
      <c r="L8" s="180">
        <f t="shared" si="0"/>
        <v>0.5</v>
      </c>
    </row>
    <row r="9" spans="1:12" ht="15.75" x14ac:dyDescent="0.2">
      <c r="A9" s="176">
        <v>5</v>
      </c>
      <c r="B9" s="181" t="s">
        <v>400</v>
      </c>
      <c r="C9" s="182">
        <v>0.25</v>
      </c>
      <c r="D9" s="183" t="s">
        <v>401</v>
      </c>
      <c r="E9" s="181" t="s">
        <v>117</v>
      </c>
      <c r="F9" s="176" t="s">
        <v>402</v>
      </c>
      <c r="G9" s="176" t="s">
        <v>403</v>
      </c>
      <c r="H9" s="176" t="s">
        <v>404</v>
      </c>
      <c r="I9" s="176" t="s">
        <v>405</v>
      </c>
      <c r="J9" s="176" t="s">
        <v>406</v>
      </c>
      <c r="K9" s="179">
        <v>2</v>
      </c>
      <c r="L9" s="180">
        <f t="shared" si="0"/>
        <v>0.5</v>
      </c>
    </row>
    <row r="10" spans="1:12" ht="15.75" x14ac:dyDescent="0.2">
      <c r="A10" s="176">
        <v>6</v>
      </c>
      <c r="B10" s="177" t="s">
        <v>407</v>
      </c>
      <c r="C10" s="178">
        <v>0.1</v>
      </c>
      <c r="D10" s="176" t="s">
        <v>408</v>
      </c>
      <c r="E10" s="177" t="s">
        <v>117</v>
      </c>
      <c r="F10" s="176" t="s">
        <v>409</v>
      </c>
      <c r="G10" s="176" t="s">
        <v>410</v>
      </c>
      <c r="H10" s="176" t="s">
        <v>411</v>
      </c>
      <c r="I10" s="176" t="s">
        <v>412</v>
      </c>
      <c r="J10" s="176" t="s">
        <v>413</v>
      </c>
      <c r="K10" s="179">
        <v>2</v>
      </c>
      <c r="L10" s="180">
        <f t="shared" si="0"/>
        <v>0.2</v>
      </c>
    </row>
    <row r="11" spans="1:12" ht="15.75" x14ac:dyDescent="0.2">
      <c r="A11" s="184"/>
      <c r="B11" s="184"/>
      <c r="C11" s="185">
        <f>SUM(C5:C10)</f>
        <v>1</v>
      </c>
      <c r="D11" s="184"/>
      <c r="E11" s="184"/>
      <c r="F11" s="184"/>
      <c r="G11" s="184"/>
      <c r="H11" s="184"/>
      <c r="I11" s="184"/>
      <c r="J11" s="184"/>
      <c r="K11" s="186"/>
      <c r="L11" s="187">
        <f>SUM(L5:L10)</f>
        <v>2</v>
      </c>
    </row>
    <row r="13" spans="1:12" ht="31.5" x14ac:dyDescent="0.2">
      <c r="C13" s="188" t="s">
        <v>214</v>
      </c>
      <c r="D13" s="188" t="s">
        <v>371</v>
      </c>
      <c r="E13" s="189" t="s">
        <v>414</v>
      </c>
      <c r="F13" s="189" t="s">
        <v>415</v>
      </c>
      <c r="G13" s="189" t="s">
        <v>416</v>
      </c>
      <c r="H13" s="189" t="s">
        <v>417</v>
      </c>
    </row>
    <row r="14" spans="1:12" ht="15.75" x14ac:dyDescent="0.2">
      <c r="C14" s="190" t="s">
        <v>418</v>
      </c>
      <c r="D14" s="190" t="s">
        <v>370</v>
      </c>
      <c r="E14" s="191">
        <v>9000000</v>
      </c>
      <c r="F14" s="341">
        <v>6000000</v>
      </c>
      <c r="G14" s="342" t="s">
        <v>419</v>
      </c>
      <c r="H14" s="345">
        <f>IF(L11&gt;=4.5,F14+E14,IF(L11&gt;=3.5,F14+E15,IF(L11&gt;=3,F14+E16,IF(L11&gt;=2.5,F14+E17,F14+E18))))</f>
        <v>6500000</v>
      </c>
    </row>
    <row r="15" spans="1:12" ht="15.75" x14ac:dyDescent="0.2">
      <c r="C15" s="190" t="s">
        <v>420</v>
      </c>
      <c r="D15" s="190" t="s">
        <v>369</v>
      </c>
      <c r="E15" s="191">
        <v>7000000</v>
      </c>
      <c r="F15" s="341"/>
      <c r="G15" s="343"/>
      <c r="H15" s="346"/>
    </row>
    <row r="16" spans="1:12" ht="15.75" x14ac:dyDescent="0.2">
      <c r="C16" s="190" t="s">
        <v>421</v>
      </c>
      <c r="D16" s="190" t="s">
        <v>368</v>
      </c>
      <c r="E16" s="191">
        <v>5000000</v>
      </c>
      <c r="F16" s="341"/>
      <c r="G16" s="343"/>
      <c r="H16" s="346"/>
    </row>
    <row r="17" spans="3:8" ht="15.75" x14ac:dyDescent="0.2">
      <c r="C17" s="190" t="s">
        <v>422</v>
      </c>
      <c r="D17" s="190" t="s">
        <v>367</v>
      </c>
      <c r="E17" s="191">
        <v>2000000</v>
      </c>
      <c r="F17" s="341"/>
      <c r="G17" s="343"/>
      <c r="H17" s="346"/>
    </row>
    <row r="18" spans="3:8" ht="15.75" x14ac:dyDescent="0.2">
      <c r="C18" s="190" t="s">
        <v>423</v>
      </c>
      <c r="D18" s="190" t="s">
        <v>366</v>
      </c>
      <c r="E18" s="191">
        <v>500000</v>
      </c>
      <c r="F18" s="341"/>
      <c r="G18" s="344"/>
      <c r="H18" s="347"/>
    </row>
  </sheetData>
  <mergeCells count="10">
    <mergeCell ref="F14:F18"/>
    <mergeCell ref="G14:G18"/>
    <mergeCell ref="H14:H18"/>
    <mergeCell ref="A1:L1"/>
    <mergeCell ref="A3:A4"/>
    <mergeCell ref="B3:B4"/>
    <mergeCell ref="C3:C4"/>
    <mergeCell ref="D3:D4"/>
    <mergeCell ref="E3:E4"/>
    <mergeCell ref="K3:L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zoomScale="80" zoomScaleNormal="80" workbookViewId="0">
      <pane ySplit="4" topLeftCell="A5" activePane="bottomLeft" state="frozen"/>
      <selection activeCell="K17" sqref="K17"/>
      <selection pane="bottomLeft" activeCell="K18" sqref="K18"/>
    </sheetView>
  </sheetViews>
  <sheetFormatPr defaultRowHeight="14.25" x14ac:dyDescent="0.2"/>
  <cols>
    <col min="1" max="1" width="3.625" style="173" bestFit="1" customWidth="1"/>
    <col min="2" max="2" width="38.875" style="173" customWidth="1"/>
    <col min="3" max="3" width="10.125" style="173" customWidth="1"/>
    <col min="4" max="4" width="13.125" style="173" bestFit="1" customWidth="1"/>
    <col min="5" max="5" width="13.125" style="173" customWidth="1"/>
    <col min="6" max="6" width="9.625" style="173" bestFit="1" customWidth="1"/>
    <col min="7" max="7" width="11.125" style="173" customWidth="1"/>
    <col min="8" max="16384" width="9" style="173"/>
  </cols>
  <sheetData>
    <row r="1" spans="1:12" s="170" customFormat="1" ht="30" x14ac:dyDescent="0.4">
      <c r="A1" s="348" t="s">
        <v>363</v>
      </c>
      <c r="B1" s="348"/>
      <c r="C1" s="348"/>
      <c r="D1" s="348"/>
      <c r="E1" s="348"/>
      <c r="F1" s="348"/>
      <c r="G1" s="348"/>
      <c r="H1" s="348"/>
      <c r="I1" s="348"/>
    </row>
    <row r="2" spans="1:12" x14ac:dyDescent="0.2">
      <c r="L2" s="18" t="s">
        <v>37</v>
      </c>
    </row>
    <row r="3" spans="1:12" ht="15.75" x14ac:dyDescent="0.25">
      <c r="A3" s="349" t="s">
        <v>0</v>
      </c>
      <c r="B3" s="349" t="s">
        <v>40</v>
      </c>
      <c r="C3" s="349" t="s">
        <v>15</v>
      </c>
      <c r="D3" s="351" t="s">
        <v>26</v>
      </c>
      <c r="E3" s="192" t="s">
        <v>424</v>
      </c>
      <c r="F3" s="352" t="s">
        <v>425</v>
      </c>
      <c r="G3" s="351" t="s">
        <v>364</v>
      </c>
      <c r="H3" s="350" t="s">
        <v>426</v>
      </c>
      <c r="I3" s="350"/>
    </row>
    <row r="4" spans="1:12" ht="15.75" x14ac:dyDescent="0.25">
      <c r="A4" s="349"/>
      <c r="B4" s="349"/>
      <c r="C4" s="349"/>
      <c r="D4" s="351"/>
      <c r="E4" s="192" t="s">
        <v>426</v>
      </c>
      <c r="F4" s="353"/>
      <c r="G4" s="351"/>
      <c r="H4" s="175" t="s">
        <v>427</v>
      </c>
      <c r="I4" s="175" t="s">
        <v>214</v>
      </c>
    </row>
    <row r="5" spans="1:12" ht="15.75" x14ac:dyDescent="0.2">
      <c r="A5" s="176">
        <v>1</v>
      </c>
      <c r="B5" s="177" t="s">
        <v>372</v>
      </c>
      <c r="C5" s="178">
        <v>0.15</v>
      </c>
      <c r="D5" s="176">
        <v>150</v>
      </c>
      <c r="E5" s="193">
        <v>120</v>
      </c>
      <c r="F5" s="176" t="s">
        <v>428</v>
      </c>
      <c r="G5" s="177" t="s">
        <v>117</v>
      </c>
      <c r="H5" s="179">
        <f>E5/D5%</f>
        <v>80</v>
      </c>
      <c r="I5" s="180">
        <f>H5*C5</f>
        <v>12</v>
      </c>
    </row>
    <row r="6" spans="1:12" ht="15.75" x14ac:dyDescent="0.2">
      <c r="A6" s="176">
        <v>2</v>
      </c>
      <c r="B6" s="177" t="s">
        <v>379</v>
      </c>
      <c r="C6" s="178">
        <v>0.15</v>
      </c>
      <c r="D6" s="194">
        <f>50/150%</f>
        <v>33.333333333333336</v>
      </c>
      <c r="E6" s="176">
        <v>50</v>
      </c>
      <c r="F6" s="176" t="s">
        <v>103</v>
      </c>
      <c r="G6" s="177" t="s">
        <v>117</v>
      </c>
      <c r="H6" s="179">
        <f>E6/D6%</f>
        <v>149.99999999999997</v>
      </c>
      <c r="I6" s="180">
        <f t="shared" ref="I6:I10" si="0">H6*C6</f>
        <v>22.499999999999996</v>
      </c>
    </row>
    <row r="7" spans="1:12" ht="15.75" x14ac:dyDescent="0.2">
      <c r="A7" s="176">
        <v>3</v>
      </c>
      <c r="B7" s="177" t="s">
        <v>429</v>
      </c>
      <c r="C7" s="178">
        <v>0.1</v>
      </c>
      <c r="D7" s="176">
        <v>90</v>
      </c>
      <c r="E7" s="176">
        <v>100</v>
      </c>
      <c r="F7" s="176" t="s">
        <v>103</v>
      </c>
      <c r="G7" s="177" t="s">
        <v>117</v>
      </c>
      <c r="H7" s="179">
        <f>E7/D7%</f>
        <v>111.11111111111111</v>
      </c>
      <c r="I7" s="180">
        <f t="shared" si="0"/>
        <v>11.111111111111112</v>
      </c>
    </row>
    <row r="8" spans="1:12" ht="15.75" x14ac:dyDescent="0.2">
      <c r="A8" s="176">
        <v>4</v>
      </c>
      <c r="B8" s="181" t="s">
        <v>393</v>
      </c>
      <c r="C8" s="182">
        <v>0.25</v>
      </c>
      <c r="D8" s="183">
        <v>500</v>
      </c>
      <c r="E8" s="183">
        <v>600</v>
      </c>
      <c r="F8" s="183" t="s">
        <v>430</v>
      </c>
      <c r="G8" s="181" t="s">
        <v>117</v>
      </c>
      <c r="H8" s="179">
        <f>E8/D8%</f>
        <v>120</v>
      </c>
      <c r="I8" s="180">
        <f t="shared" si="0"/>
        <v>30</v>
      </c>
    </row>
    <row r="9" spans="1:12" ht="15.75" x14ac:dyDescent="0.2">
      <c r="A9" s="176">
        <v>5</v>
      </c>
      <c r="B9" s="181" t="s">
        <v>400</v>
      </c>
      <c r="C9" s="182">
        <v>0.25</v>
      </c>
      <c r="D9" s="183">
        <v>250</v>
      </c>
      <c r="E9" s="183">
        <v>300</v>
      </c>
      <c r="F9" s="183" t="s">
        <v>431</v>
      </c>
      <c r="G9" s="181" t="s">
        <v>117</v>
      </c>
      <c r="H9" s="179">
        <f>E9/D9%</f>
        <v>120</v>
      </c>
      <c r="I9" s="180">
        <f t="shared" si="0"/>
        <v>30</v>
      </c>
    </row>
    <row r="10" spans="1:12" ht="15.75" x14ac:dyDescent="0.2">
      <c r="A10" s="176">
        <v>6</v>
      </c>
      <c r="B10" s="177" t="s">
        <v>432</v>
      </c>
      <c r="C10" s="178">
        <v>0.1</v>
      </c>
      <c r="D10" s="176">
        <v>5</v>
      </c>
      <c r="E10" s="176">
        <v>9</v>
      </c>
      <c r="F10" s="176" t="s">
        <v>433</v>
      </c>
      <c r="G10" s="177" t="s">
        <v>117</v>
      </c>
      <c r="H10" s="179">
        <f>IF(E10=5,100,IF(E10=4,110,IF(E10=3,120,IF(E10=2,130,IF(E10=1,140,IF(E10=0,150,IF(E10=6,90,IF(E10=7,80,IF(E10=8,70,IF(E10=9,60,IF(E10=10,50,0)))))))))))</f>
        <v>60</v>
      </c>
      <c r="I10" s="180">
        <f t="shared" si="0"/>
        <v>6</v>
      </c>
    </row>
    <row r="11" spans="1:12" ht="15.75" x14ac:dyDescent="0.2">
      <c r="A11" s="184"/>
      <c r="B11" s="184"/>
      <c r="C11" s="185">
        <f>SUM(C5:C10)</f>
        <v>1</v>
      </c>
      <c r="D11" s="184"/>
      <c r="E11" s="184"/>
      <c r="F11" s="184"/>
      <c r="G11" s="184"/>
      <c r="H11" s="186"/>
      <c r="I11" s="186">
        <f>SUM(I5:I10)</f>
        <v>111.61111111111111</v>
      </c>
    </row>
    <row r="13" spans="1:12" ht="15" x14ac:dyDescent="0.25">
      <c r="C13" s="354" t="s">
        <v>214</v>
      </c>
      <c r="D13" s="354" t="s">
        <v>371</v>
      </c>
      <c r="E13" s="357" t="s">
        <v>434</v>
      </c>
      <c r="F13" s="358"/>
      <c r="G13" s="359"/>
    </row>
    <row r="14" spans="1:12" ht="15.75" x14ac:dyDescent="0.25">
      <c r="C14" s="355"/>
      <c r="D14" s="355"/>
      <c r="E14" s="195" t="s">
        <v>435</v>
      </c>
      <c r="F14" s="357" t="s">
        <v>436</v>
      </c>
      <c r="G14" s="359"/>
    </row>
    <row r="15" spans="1:12" ht="15" x14ac:dyDescent="0.25">
      <c r="C15" s="356"/>
      <c r="D15" s="356"/>
      <c r="E15" s="196" t="s">
        <v>437</v>
      </c>
      <c r="F15" s="197" t="s">
        <v>438</v>
      </c>
      <c r="G15" s="197" t="s">
        <v>135</v>
      </c>
    </row>
    <row r="16" spans="1:12" x14ac:dyDescent="0.2">
      <c r="C16" s="190" t="s">
        <v>439</v>
      </c>
      <c r="D16" s="190" t="s">
        <v>370</v>
      </c>
      <c r="E16" s="360">
        <f>9000000*I11/100</f>
        <v>10045000</v>
      </c>
      <c r="F16" s="363">
        <v>6000000</v>
      </c>
      <c r="G16" s="363">
        <f>3000000*I11/100</f>
        <v>3348333.333333333</v>
      </c>
    </row>
    <row r="17" spans="3:7" x14ac:dyDescent="0.2">
      <c r="C17" s="190" t="s">
        <v>440</v>
      </c>
      <c r="D17" s="190" t="s">
        <v>369</v>
      </c>
      <c r="E17" s="361"/>
      <c r="F17" s="364"/>
      <c r="G17" s="364"/>
    </row>
    <row r="18" spans="3:7" x14ac:dyDescent="0.2">
      <c r="C18" s="190" t="s">
        <v>441</v>
      </c>
      <c r="D18" s="190" t="s">
        <v>368</v>
      </c>
      <c r="E18" s="361"/>
      <c r="F18" s="364"/>
      <c r="G18" s="364"/>
    </row>
    <row r="19" spans="3:7" x14ac:dyDescent="0.2">
      <c r="C19" s="190" t="s">
        <v>442</v>
      </c>
      <c r="D19" s="190" t="s">
        <v>367</v>
      </c>
      <c r="E19" s="361"/>
      <c r="F19" s="364"/>
      <c r="G19" s="364"/>
    </row>
    <row r="20" spans="3:7" x14ac:dyDescent="0.2">
      <c r="C20" s="190" t="s">
        <v>443</v>
      </c>
      <c r="D20" s="190" t="s">
        <v>366</v>
      </c>
      <c r="E20" s="362"/>
      <c r="F20" s="365"/>
      <c r="G20" s="365"/>
    </row>
  </sheetData>
  <mergeCells count="15">
    <mergeCell ref="C13:C15"/>
    <mergeCell ref="D13:D15"/>
    <mergeCell ref="E13:G13"/>
    <mergeCell ref="F14:G14"/>
    <mergeCell ref="E16:E20"/>
    <mergeCell ref="F16:F20"/>
    <mergeCell ref="G16:G20"/>
    <mergeCell ref="A1:I1"/>
    <mergeCell ref="A3:A4"/>
    <mergeCell ref="B3:B4"/>
    <mergeCell ref="C3:C4"/>
    <mergeCell ref="D3:D4"/>
    <mergeCell ref="F3:F4"/>
    <mergeCell ref="G3:G4"/>
    <mergeCell ref="H3:I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I2" sqref="I2"/>
    </sheetView>
  </sheetViews>
  <sheetFormatPr defaultRowHeight="14.25" x14ac:dyDescent="0.2"/>
  <cols>
    <col min="5" max="6" width="9" customWidth="1"/>
    <col min="7" max="7" width="11.375" customWidth="1"/>
    <col min="8" max="8" width="9.625" customWidth="1"/>
    <col min="9" max="9" width="12.25" customWidth="1"/>
  </cols>
  <sheetData>
    <row r="1" spans="1:10" ht="15" x14ac:dyDescent="0.25">
      <c r="A1" s="66" t="s">
        <v>362</v>
      </c>
    </row>
    <row r="2" spans="1:10" ht="15" x14ac:dyDescent="0.25">
      <c r="A2" s="66"/>
      <c r="I2" s="18" t="s">
        <v>37</v>
      </c>
    </row>
    <row r="3" spans="1:10" ht="15" x14ac:dyDescent="0.25">
      <c r="A3" s="66" t="s">
        <v>452</v>
      </c>
    </row>
    <row r="4" spans="1:10" x14ac:dyDescent="0.2">
      <c r="A4" s="367" t="s">
        <v>123</v>
      </c>
      <c r="B4" s="367" t="s">
        <v>30</v>
      </c>
      <c r="C4" s="367" t="s">
        <v>90</v>
      </c>
      <c r="D4" s="367" t="s">
        <v>91</v>
      </c>
      <c r="E4" s="368" t="s">
        <v>124</v>
      </c>
      <c r="F4" s="369" t="s">
        <v>17</v>
      </c>
      <c r="G4" s="366" t="s">
        <v>125</v>
      </c>
      <c r="H4" s="366"/>
      <c r="I4" s="366"/>
    </row>
    <row r="5" spans="1:10" ht="15" customHeight="1" x14ac:dyDescent="0.2">
      <c r="A5" s="367"/>
      <c r="B5" s="367"/>
      <c r="C5" s="367"/>
      <c r="D5" s="367"/>
      <c r="E5" s="368"/>
      <c r="F5" s="369"/>
      <c r="G5" s="67" t="s">
        <v>126</v>
      </c>
      <c r="H5" s="67" t="s">
        <v>127</v>
      </c>
      <c r="I5" s="67" t="s">
        <v>128</v>
      </c>
      <c r="J5" s="75" t="s">
        <v>172</v>
      </c>
    </row>
    <row r="6" spans="1:10" x14ac:dyDescent="0.2">
      <c r="A6" s="61">
        <v>1</v>
      </c>
      <c r="B6" s="61">
        <v>7</v>
      </c>
      <c r="C6" s="61">
        <v>0</v>
      </c>
      <c r="D6" s="61">
        <f>40/60*(C6+B6)</f>
        <v>4.6666666666666661</v>
      </c>
      <c r="E6" s="61"/>
      <c r="F6" s="61"/>
      <c r="G6" s="61">
        <f>D6*30%</f>
        <v>1.3999999999999997</v>
      </c>
      <c r="H6" s="61">
        <f>D6*30%</f>
        <v>1.3999999999999997</v>
      </c>
      <c r="I6" s="61">
        <f>D6*40%</f>
        <v>1.8666666666666665</v>
      </c>
    </row>
    <row r="7" spans="1:10" x14ac:dyDescent="0.2">
      <c r="A7" s="61">
        <v>2</v>
      </c>
      <c r="B7" s="61">
        <v>7</v>
      </c>
      <c r="C7" s="61">
        <f>11-B7</f>
        <v>4</v>
      </c>
      <c r="D7" s="208">
        <f>40/60*(C7+B7)</f>
        <v>7.333333333333333</v>
      </c>
      <c r="E7" s="61"/>
      <c r="F7" s="61"/>
      <c r="G7" s="61">
        <f>D7*30%</f>
        <v>2.1999999999999997</v>
      </c>
      <c r="H7" s="61">
        <f>D7*30%</f>
        <v>2.1999999999999997</v>
      </c>
      <c r="I7" s="61">
        <f>D7*40%</f>
        <v>2.9333333333333336</v>
      </c>
    </row>
    <row r="8" spans="1:10" x14ac:dyDescent="0.2">
      <c r="A8" s="61">
        <v>3</v>
      </c>
      <c r="B8" s="61">
        <v>7</v>
      </c>
      <c r="C8" s="208">
        <f>(C7+B7)/(B6+C6)*(B7+C7)-B8</f>
        <v>10.285714285714285</v>
      </c>
      <c r="D8" s="208">
        <f>40/60*(C8+B8)</f>
        <v>11.523809523809522</v>
      </c>
      <c r="E8" s="61"/>
      <c r="F8" s="68"/>
      <c r="G8" s="61">
        <f>D8*30%</f>
        <v>3.4571428571428564</v>
      </c>
      <c r="H8" s="61">
        <f>D8*30%</f>
        <v>3.4571428571428564</v>
      </c>
      <c r="I8" s="61">
        <f>D8*40%</f>
        <v>4.6095238095238091</v>
      </c>
      <c r="J8" t="s">
        <v>453</v>
      </c>
    </row>
    <row r="9" spans="1:10" x14ac:dyDescent="0.2">
      <c r="A9" s="61">
        <v>4</v>
      </c>
      <c r="B9" s="61">
        <v>7</v>
      </c>
      <c r="C9" s="208">
        <f>(C8+B8)/(B7+C7)*(B8+C8)-B9</f>
        <v>20.163265306122447</v>
      </c>
      <c r="D9" s="208">
        <f>40/60*(C9+B9)</f>
        <v>18.108843537414963</v>
      </c>
      <c r="E9" s="61"/>
      <c r="F9" s="61"/>
      <c r="G9" s="61">
        <f>D9*30%</f>
        <v>5.4326530612244888</v>
      </c>
      <c r="H9" s="61">
        <f>D9*30%</f>
        <v>5.4326530612244888</v>
      </c>
      <c r="I9" s="61">
        <f>D9*40%</f>
        <v>7.243537414965985</v>
      </c>
      <c r="J9" t="s">
        <v>454</v>
      </c>
    </row>
    <row r="10" spans="1:10" x14ac:dyDescent="0.2">
      <c r="A10" s="61">
        <v>5</v>
      </c>
      <c r="B10" s="61">
        <v>7</v>
      </c>
      <c r="C10" s="208">
        <f>(C9+B9)/(B8+C8)*(B9+C9)-B10</f>
        <v>35.685131195335273</v>
      </c>
      <c r="D10" s="208">
        <f>40/60*(C10+B10)</f>
        <v>28.456754130223516</v>
      </c>
      <c r="E10" s="61"/>
      <c r="F10" s="61"/>
      <c r="G10" s="61">
        <f>D10*30%</f>
        <v>8.537026239067055</v>
      </c>
      <c r="H10" s="61">
        <f>D10*30%</f>
        <v>8.537026239067055</v>
      </c>
      <c r="I10" s="61">
        <f>D10*40%</f>
        <v>11.382701652089407</v>
      </c>
    </row>
    <row r="12" spans="1:10" x14ac:dyDescent="0.2">
      <c r="A12" s="69" t="s">
        <v>129</v>
      </c>
    </row>
    <row r="13" spans="1:10" x14ac:dyDescent="0.2">
      <c r="A13" s="69" t="s">
        <v>130</v>
      </c>
    </row>
    <row r="15" spans="1:10" ht="15" x14ac:dyDescent="0.25">
      <c r="A15" s="66" t="s">
        <v>131</v>
      </c>
    </row>
    <row r="16" spans="1:10" x14ac:dyDescent="0.2">
      <c r="A16" s="69" t="s">
        <v>132</v>
      </c>
    </row>
    <row r="17" spans="1:1" x14ac:dyDescent="0.2">
      <c r="A17" s="69" t="s">
        <v>129</v>
      </c>
    </row>
    <row r="18" spans="1:1" x14ac:dyDescent="0.2">
      <c r="A18" s="69" t="s">
        <v>130</v>
      </c>
    </row>
  </sheetData>
  <mergeCells count="7">
    <mergeCell ref="G4:I4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M2" sqref="M2"/>
    </sheetView>
  </sheetViews>
  <sheetFormatPr defaultRowHeight="14.25" x14ac:dyDescent="0.2"/>
  <cols>
    <col min="1" max="1" width="4.375" customWidth="1"/>
    <col min="5" max="6" width="3.125" bestFit="1" customWidth="1"/>
    <col min="7" max="7" width="3.875" bestFit="1" customWidth="1"/>
    <col min="8" max="8" width="5.125" bestFit="1" customWidth="1"/>
    <col min="9" max="9" width="6.75" customWidth="1"/>
    <col min="10" max="10" width="7" customWidth="1"/>
    <col min="11" max="11" width="7.625" customWidth="1"/>
    <col min="12" max="12" width="5" customWidth="1"/>
    <col min="13" max="13" width="6" customWidth="1"/>
    <col min="14" max="14" width="6.25" customWidth="1"/>
  </cols>
  <sheetData>
    <row r="1" spans="1:30" ht="15" x14ac:dyDescent="0.25">
      <c r="A1" s="66" t="s">
        <v>455</v>
      </c>
      <c r="K1" t="s">
        <v>456</v>
      </c>
      <c r="N1">
        <f>P23</f>
        <v>0.3</v>
      </c>
      <c r="O1" t="s">
        <v>457</v>
      </c>
      <c r="P1" t="s">
        <v>458</v>
      </c>
      <c r="R1">
        <f>N1/12*1000</f>
        <v>24.999999999999996</v>
      </c>
    </row>
    <row r="2" spans="1:30" x14ac:dyDescent="0.2">
      <c r="A2" t="s">
        <v>157</v>
      </c>
      <c r="M2" s="18" t="s">
        <v>37</v>
      </c>
    </row>
    <row r="3" spans="1:30" ht="14.25" customHeight="1" x14ac:dyDescent="0.2">
      <c r="A3" s="366" t="s">
        <v>0</v>
      </c>
      <c r="B3" s="366" t="s">
        <v>133</v>
      </c>
      <c r="C3" s="374" t="s">
        <v>134</v>
      </c>
      <c r="D3" s="366" t="s">
        <v>17</v>
      </c>
      <c r="E3" s="366" t="s">
        <v>30</v>
      </c>
      <c r="F3" s="366" t="s">
        <v>90</v>
      </c>
      <c r="G3" s="366" t="s">
        <v>135</v>
      </c>
      <c r="H3" s="366"/>
      <c r="I3" s="366" t="s">
        <v>125</v>
      </c>
      <c r="J3" s="366"/>
      <c r="K3" s="366"/>
      <c r="L3" s="370" t="s">
        <v>136</v>
      </c>
      <c r="M3" s="370" t="s">
        <v>137</v>
      </c>
      <c r="N3" s="370" t="s">
        <v>138</v>
      </c>
      <c r="O3" s="370" t="s">
        <v>139</v>
      </c>
      <c r="P3" s="366" t="s">
        <v>459</v>
      </c>
      <c r="Q3" s="366"/>
      <c r="R3" s="366"/>
      <c r="S3" s="366"/>
      <c r="T3" s="366"/>
      <c r="U3" s="370" t="s">
        <v>144</v>
      </c>
      <c r="V3" s="366" t="s">
        <v>140</v>
      </c>
      <c r="W3" s="366"/>
      <c r="X3" s="366"/>
      <c r="Y3" s="366"/>
      <c r="Z3" s="366"/>
      <c r="AA3" s="366"/>
      <c r="AB3" s="366"/>
      <c r="AC3" s="370" t="s">
        <v>141</v>
      </c>
      <c r="AD3" s="371" t="s">
        <v>142</v>
      </c>
    </row>
    <row r="4" spans="1:30" ht="28.5" x14ac:dyDescent="0.2">
      <c r="A4" s="366"/>
      <c r="B4" s="366"/>
      <c r="C4" s="375"/>
      <c r="D4" s="366"/>
      <c r="E4" s="366"/>
      <c r="F4" s="366"/>
      <c r="G4" s="67" t="s">
        <v>91</v>
      </c>
      <c r="H4" s="67" t="s">
        <v>143</v>
      </c>
      <c r="I4" s="70" t="s">
        <v>126</v>
      </c>
      <c r="J4" s="70" t="s">
        <v>127</v>
      </c>
      <c r="K4" s="70" t="s">
        <v>128</v>
      </c>
      <c r="L4" s="370"/>
      <c r="M4" s="370"/>
      <c r="N4" s="370"/>
      <c r="O4" s="370"/>
      <c r="P4" s="70" t="s">
        <v>461</v>
      </c>
      <c r="Q4" s="70" t="s">
        <v>462</v>
      </c>
      <c r="R4" s="70" t="s">
        <v>463</v>
      </c>
      <c r="S4" s="70" t="s">
        <v>460</v>
      </c>
      <c r="T4" s="70" t="s">
        <v>464</v>
      </c>
      <c r="U4" s="370"/>
      <c r="V4" s="199" t="s">
        <v>145</v>
      </c>
      <c r="W4" s="199" t="s">
        <v>146</v>
      </c>
      <c r="X4" s="199" t="s">
        <v>147</v>
      </c>
      <c r="Y4" s="199" t="s">
        <v>148</v>
      </c>
      <c r="Z4" s="198" t="s">
        <v>149</v>
      </c>
      <c r="AA4" s="198" t="s">
        <v>150</v>
      </c>
      <c r="AB4" s="198" t="s">
        <v>151</v>
      </c>
      <c r="AC4" s="370"/>
      <c r="AD4" s="371"/>
    </row>
    <row r="5" spans="1:30" x14ac:dyDescent="0.2">
      <c r="A5" s="61">
        <v>1</v>
      </c>
      <c r="B5" s="61" t="s">
        <v>152</v>
      </c>
      <c r="C5" s="61"/>
      <c r="D5" s="61"/>
      <c r="E5" s="61">
        <v>15</v>
      </c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</row>
    <row r="6" spans="1:30" x14ac:dyDescent="0.2">
      <c r="A6" s="61">
        <v>2</v>
      </c>
      <c r="B6" s="61" t="s">
        <v>153</v>
      </c>
      <c r="C6" s="61"/>
      <c r="D6" s="61"/>
      <c r="E6" s="61">
        <v>15</v>
      </c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</row>
    <row r="7" spans="1:30" x14ac:dyDescent="0.2">
      <c r="A7" s="61">
        <v>3</v>
      </c>
      <c r="B7" s="61" t="s">
        <v>154</v>
      </c>
      <c r="C7" s="61"/>
      <c r="D7" s="61"/>
      <c r="E7" s="61">
        <v>10</v>
      </c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</row>
    <row r="8" spans="1:30" x14ac:dyDescent="0.2">
      <c r="A8" s="61">
        <v>4</v>
      </c>
      <c r="B8" s="61" t="s">
        <v>155</v>
      </c>
      <c r="C8" s="61"/>
      <c r="D8" s="61"/>
      <c r="E8" s="61">
        <v>11</v>
      </c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</row>
    <row r="9" spans="1:30" x14ac:dyDescent="0.2">
      <c r="A9" s="61">
        <v>5</v>
      </c>
      <c r="B9" s="61" t="s">
        <v>156</v>
      </c>
      <c r="C9" s="61"/>
      <c r="D9" s="61"/>
      <c r="E9" s="61">
        <v>30</v>
      </c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61"/>
      <c r="V9" s="61"/>
      <c r="W9" s="61"/>
      <c r="X9" s="61"/>
      <c r="Y9" s="61"/>
      <c r="Z9" s="61"/>
      <c r="AA9" s="61"/>
      <c r="AB9" s="61"/>
      <c r="AC9" s="61"/>
    </row>
    <row r="11" spans="1:30" x14ac:dyDescent="0.2">
      <c r="A11" t="s">
        <v>171</v>
      </c>
    </row>
    <row r="12" spans="1:30" x14ac:dyDescent="0.2">
      <c r="A12" s="61">
        <v>1</v>
      </c>
      <c r="B12" s="61" t="s">
        <v>152</v>
      </c>
      <c r="C12" s="61">
        <v>1</v>
      </c>
      <c r="D12" s="61"/>
      <c r="E12" s="61">
        <f>VLOOKUP(C12,CS!$A$6:$F$10,2,1)</f>
        <v>7</v>
      </c>
      <c r="F12" s="61">
        <f>VLOOKUP(C12,CS!$A$6:$F$10,3,1)</f>
        <v>0</v>
      </c>
      <c r="G12" s="61">
        <f>VLOOKUP(C12,CS!$A$6:$F$10,4,1)</f>
        <v>4.6666666666666661</v>
      </c>
      <c r="H12" s="61"/>
      <c r="I12" s="211">
        <f t="shared" ref="I12:I13" si="0">G12*30%</f>
        <v>1.3999999999999997</v>
      </c>
      <c r="J12" s="211">
        <f t="shared" ref="J12:J13" si="1">G12*30%</f>
        <v>1.3999999999999997</v>
      </c>
      <c r="K12" s="211">
        <f t="shared" ref="K12:K13" si="2">G12*40%</f>
        <v>1.8666666666666665</v>
      </c>
      <c r="L12" s="61">
        <v>0.15</v>
      </c>
      <c r="M12" s="61">
        <v>0.5</v>
      </c>
      <c r="N12" s="61">
        <f t="shared" ref="N12:N13" si="3">M12+L12+H12+G12+F12+E12</f>
        <v>12.316666666666666</v>
      </c>
      <c r="O12" s="211">
        <f t="shared" ref="O12:O13" si="4">L12+I12+F12+E12</f>
        <v>8.5499999999999989</v>
      </c>
      <c r="P12" s="61"/>
      <c r="Q12" s="61"/>
      <c r="R12" s="61"/>
      <c r="S12" s="61"/>
      <c r="T12" s="61"/>
      <c r="U12" s="61">
        <f t="shared" ref="U12:U13" si="5">200/500</f>
        <v>0.4</v>
      </c>
      <c r="V12" s="211">
        <f>17.5%*SUM(E12:F12)</f>
        <v>1.2249999999999999</v>
      </c>
      <c r="W12" s="211">
        <f>1%*SUM(E12:F12)</f>
        <v>7.0000000000000007E-2</v>
      </c>
      <c r="X12" s="211">
        <f>3%*SUM(E12:F12)</f>
        <v>0.21</v>
      </c>
      <c r="Y12" s="211">
        <f>2%*SUM(E12:F12)</f>
        <v>0.14000000000000001</v>
      </c>
      <c r="Z12" s="61"/>
      <c r="AA12" s="61"/>
      <c r="AB12" s="61"/>
      <c r="AC12" s="61">
        <f>SUM(P12:AB12)+N12</f>
        <v>14.361666666666666</v>
      </c>
    </row>
    <row r="13" spans="1:30" x14ac:dyDescent="0.2">
      <c r="A13" s="61">
        <v>2</v>
      </c>
      <c r="B13" s="61" t="s">
        <v>153</v>
      </c>
      <c r="C13" s="61">
        <v>1</v>
      </c>
      <c r="D13" s="61"/>
      <c r="E13" s="61">
        <f>VLOOKUP(C13,CS!$A$6:$F$10,2,1)</f>
        <v>7</v>
      </c>
      <c r="F13" s="61">
        <f>VLOOKUP(C13,CS!$A$6:$F$10,3,1)</f>
        <v>0</v>
      </c>
      <c r="G13" s="61">
        <f>VLOOKUP(C13,CS!$A$6:$F$10,4,1)</f>
        <v>4.6666666666666661</v>
      </c>
      <c r="H13" s="61"/>
      <c r="I13" s="211">
        <f t="shared" si="0"/>
        <v>1.3999999999999997</v>
      </c>
      <c r="J13" s="211">
        <f t="shared" si="1"/>
        <v>1.3999999999999997</v>
      </c>
      <c r="K13" s="211">
        <f t="shared" si="2"/>
        <v>1.8666666666666665</v>
      </c>
      <c r="L13" s="61">
        <v>0.15</v>
      </c>
      <c r="M13" s="61">
        <v>0.5</v>
      </c>
      <c r="N13" s="61">
        <f t="shared" si="3"/>
        <v>12.316666666666666</v>
      </c>
      <c r="O13" s="211">
        <f t="shared" si="4"/>
        <v>8.5499999999999989</v>
      </c>
      <c r="P13" s="61"/>
      <c r="Q13" s="61"/>
      <c r="R13" s="61"/>
      <c r="S13" s="61"/>
      <c r="T13" s="61"/>
      <c r="U13" s="61">
        <f t="shared" si="5"/>
        <v>0.4</v>
      </c>
      <c r="V13" s="211">
        <f>17.5%*SUM(E13:F13)</f>
        <v>1.2249999999999999</v>
      </c>
      <c r="W13" s="211">
        <f>1%*SUM(E13:F13)</f>
        <v>7.0000000000000007E-2</v>
      </c>
      <c r="X13" s="211">
        <f>3%*SUM(E13:F13)</f>
        <v>0.21</v>
      </c>
      <c r="Y13" s="211">
        <f>2%*SUM(E13:F13)</f>
        <v>0.14000000000000001</v>
      </c>
      <c r="Z13" s="61"/>
      <c r="AA13" s="61"/>
      <c r="AB13" s="61"/>
      <c r="AC13" s="61">
        <f>SUM(P13:AB13)+N13</f>
        <v>14.361666666666666</v>
      </c>
    </row>
    <row r="14" spans="1:30" x14ac:dyDescent="0.2">
      <c r="A14" s="71">
        <v>5</v>
      </c>
      <c r="B14" s="71" t="s">
        <v>156</v>
      </c>
      <c r="C14" s="71" t="s">
        <v>158</v>
      </c>
      <c r="D14" s="71"/>
      <c r="E14" s="71"/>
      <c r="F14" s="71"/>
      <c r="G14" s="71"/>
      <c r="H14" s="71"/>
      <c r="I14" s="212"/>
      <c r="J14" s="212"/>
      <c r="K14" s="212"/>
      <c r="L14" s="71"/>
      <c r="M14" s="71"/>
      <c r="N14" s="61"/>
      <c r="O14" s="211"/>
      <c r="P14" s="71">
        <v>2</v>
      </c>
      <c r="Q14" s="71">
        <f>3*0.25*4</f>
        <v>3</v>
      </c>
      <c r="R14" s="71">
        <f>0.12*3*4</f>
        <v>1.44</v>
      </c>
      <c r="S14" s="71">
        <f>0.1*3*4</f>
        <v>1.2000000000000002</v>
      </c>
      <c r="T14" s="71">
        <f>1*4</f>
        <v>4</v>
      </c>
      <c r="U14" s="61"/>
      <c r="V14" s="61"/>
      <c r="W14" s="61"/>
      <c r="X14" s="61"/>
      <c r="Y14" s="61"/>
      <c r="Z14" s="61"/>
      <c r="AA14" s="61"/>
      <c r="AB14" s="61"/>
      <c r="AC14" s="61"/>
    </row>
    <row r="15" spans="1:30" x14ac:dyDescent="0.2">
      <c r="E15">
        <f>SUM(E12:E14)</f>
        <v>14</v>
      </c>
      <c r="F15">
        <f>SUM(F12:F14)</f>
        <v>0</v>
      </c>
      <c r="G15">
        <f>SUM(G12:G14)</f>
        <v>9.3333333333333321</v>
      </c>
      <c r="I15">
        <f t="shared" ref="I15:AC15" si="6">SUM(I12:I14)</f>
        <v>2.7999999999999994</v>
      </c>
      <c r="J15">
        <f t="shared" si="6"/>
        <v>2.7999999999999994</v>
      </c>
      <c r="K15">
        <f t="shared" si="6"/>
        <v>3.7333333333333329</v>
      </c>
      <c r="L15">
        <f t="shared" si="6"/>
        <v>0.3</v>
      </c>
      <c r="M15">
        <f t="shared" si="6"/>
        <v>1</v>
      </c>
      <c r="N15">
        <f t="shared" si="6"/>
        <v>24.633333333333333</v>
      </c>
      <c r="O15">
        <f t="shared" si="6"/>
        <v>17.099999999999998</v>
      </c>
      <c r="P15">
        <f t="shared" si="6"/>
        <v>2</v>
      </c>
      <c r="Q15">
        <f t="shared" si="6"/>
        <v>3</v>
      </c>
      <c r="R15">
        <f t="shared" si="6"/>
        <v>1.44</v>
      </c>
      <c r="S15">
        <f t="shared" si="6"/>
        <v>1.2000000000000002</v>
      </c>
      <c r="T15">
        <f t="shared" si="6"/>
        <v>4</v>
      </c>
      <c r="U15">
        <f t="shared" si="6"/>
        <v>0.8</v>
      </c>
      <c r="V15">
        <f t="shared" si="6"/>
        <v>2.4499999999999997</v>
      </c>
      <c r="W15">
        <f t="shared" si="6"/>
        <v>0.14000000000000001</v>
      </c>
      <c r="X15">
        <f t="shared" si="6"/>
        <v>0.42</v>
      </c>
      <c r="Y15">
        <f t="shared" si="6"/>
        <v>0.28000000000000003</v>
      </c>
      <c r="Z15">
        <f t="shared" si="6"/>
        <v>0</v>
      </c>
      <c r="AA15">
        <f t="shared" si="6"/>
        <v>0</v>
      </c>
      <c r="AB15">
        <f t="shared" si="6"/>
        <v>0</v>
      </c>
      <c r="AC15" s="72">
        <f t="shared" si="6"/>
        <v>28.723333333333333</v>
      </c>
      <c r="AD15">
        <f>AC15-AB15-AA15-Z15-U15</f>
        <v>27.923333333333332</v>
      </c>
    </row>
    <row r="18" spans="10:19" x14ac:dyDescent="0.2">
      <c r="J18" t="s">
        <v>159</v>
      </c>
      <c r="M18">
        <v>10</v>
      </c>
      <c r="N18" s="25">
        <f>SUM(N21:N30)</f>
        <v>1.0000000000000002</v>
      </c>
      <c r="O18">
        <f>SUM(O21:O30)</f>
        <v>10</v>
      </c>
      <c r="P18">
        <f>SUM(P21:P30)</f>
        <v>10</v>
      </c>
      <c r="Q18">
        <f>SUM(Q21:Q30)</f>
        <v>24.999999999999996</v>
      </c>
    </row>
    <row r="19" spans="10:19" x14ac:dyDescent="0.2">
      <c r="K19" s="372" t="s">
        <v>160</v>
      </c>
      <c r="L19" s="372"/>
      <c r="M19" s="373" t="s">
        <v>161</v>
      </c>
      <c r="N19" s="373"/>
      <c r="O19" s="373" t="s">
        <v>162</v>
      </c>
      <c r="P19" s="373"/>
      <c r="Q19" s="373" t="s">
        <v>163</v>
      </c>
      <c r="R19" s="373"/>
    </row>
    <row r="20" spans="10:19" x14ac:dyDescent="0.2">
      <c r="K20" s="372"/>
      <c r="L20" s="372"/>
      <c r="M20" s="73">
        <v>2019</v>
      </c>
      <c r="N20" s="61">
        <v>2020</v>
      </c>
      <c r="O20" s="61">
        <v>2019</v>
      </c>
      <c r="P20" s="61">
        <v>2020</v>
      </c>
      <c r="Q20" s="373">
        <v>2020</v>
      </c>
      <c r="R20" s="373"/>
    </row>
    <row r="21" spans="10:19" x14ac:dyDescent="0.2">
      <c r="K21" t="s">
        <v>164</v>
      </c>
      <c r="M21" s="74">
        <v>0.2</v>
      </c>
      <c r="N21" s="74">
        <v>0.1</v>
      </c>
      <c r="O21" s="61">
        <f>M21*$M$18</f>
        <v>2</v>
      </c>
      <c r="P21" s="61">
        <f>N21*$M$18</f>
        <v>1</v>
      </c>
      <c r="Q21" s="61"/>
      <c r="R21" s="61"/>
    </row>
    <row r="22" spans="10:19" x14ac:dyDescent="0.2">
      <c r="K22" t="s">
        <v>165</v>
      </c>
      <c r="M22" s="74">
        <v>0.6</v>
      </c>
      <c r="N22" s="74">
        <v>0.44</v>
      </c>
      <c r="O22" s="61">
        <f>M22*$M$18</f>
        <v>6</v>
      </c>
      <c r="P22" s="61">
        <f t="shared" ref="P22:P30" si="7">N22*$M$18</f>
        <v>4.4000000000000004</v>
      </c>
      <c r="Q22" s="61"/>
      <c r="R22" s="61"/>
    </row>
    <row r="23" spans="10:19" x14ac:dyDescent="0.2">
      <c r="K23" t="s">
        <v>186</v>
      </c>
      <c r="M23" s="74"/>
      <c r="N23" s="74">
        <v>0.03</v>
      </c>
      <c r="O23" s="61">
        <f>M23*$M$18</f>
        <v>0</v>
      </c>
      <c r="P23" s="61">
        <f t="shared" si="7"/>
        <v>0.3</v>
      </c>
      <c r="Q23" s="61">
        <f>P23/12*1000</f>
        <v>24.999999999999996</v>
      </c>
      <c r="R23" s="61">
        <f>AC15</f>
        <v>28.723333333333333</v>
      </c>
      <c r="S23">
        <f>Q23-R23</f>
        <v>-3.7233333333333363</v>
      </c>
    </row>
    <row r="24" spans="10:19" x14ac:dyDescent="0.2">
      <c r="K24" t="s">
        <v>166</v>
      </c>
      <c r="M24" s="74"/>
      <c r="N24" s="74">
        <v>0.03</v>
      </c>
      <c r="O24" s="61">
        <f>M24*$M$18</f>
        <v>0</v>
      </c>
      <c r="P24" s="61">
        <f t="shared" si="7"/>
        <v>0.3</v>
      </c>
      <c r="Q24" s="61"/>
      <c r="R24" s="61"/>
    </row>
    <row r="25" spans="10:19" x14ac:dyDescent="0.2">
      <c r="K25" t="s">
        <v>149</v>
      </c>
      <c r="M25" s="74">
        <v>0.1</v>
      </c>
      <c r="N25" s="74">
        <v>0.1</v>
      </c>
      <c r="O25" s="61">
        <f t="shared" ref="O25:O26" si="8">M25*$M$18</f>
        <v>1</v>
      </c>
      <c r="P25" s="61">
        <f t="shared" si="7"/>
        <v>1</v>
      </c>
      <c r="Q25" s="61"/>
      <c r="R25" s="61"/>
    </row>
    <row r="26" spans="10:19" x14ac:dyDescent="0.2">
      <c r="K26" t="s">
        <v>144</v>
      </c>
      <c r="M26" s="74">
        <v>0.1</v>
      </c>
      <c r="N26" s="74">
        <v>0.1</v>
      </c>
      <c r="O26" s="61">
        <f t="shared" si="8"/>
        <v>1</v>
      </c>
      <c r="P26" s="61">
        <f t="shared" si="7"/>
        <v>1</v>
      </c>
      <c r="Q26" s="61"/>
      <c r="R26" s="61"/>
    </row>
    <row r="27" spans="10:19" x14ac:dyDescent="0.2">
      <c r="K27" t="s">
        <v>167</v>
      </c>
      <c r="M27" s="61"/>
      <c r="N27" s="74">
        <v>0.05</v>
      </c>
      <c r="O27" s="61">
        <f>M27*$M$18</f>
        <v>0</v>
      </c>
      <c r="P27" s="61">
        <f t="shared" si="7"/>
        <v>0.5</v>
      </c>
      <c r="Q27" s="61"/>
      <c r="R27" s="61"/>
    </row>
    <row r="28" spans="10:19" x14ac:dyDescent="0.2">
      <c r="K28" t="s">
        <v>168</v>
      </c>
      <c r="M28" s="61"/>
      <c r="N28" s="74">
        <v>0.05</v>
      </c>
      <c r="O28" s="61">
        <f>M28*$M$18</f>
        <v>0</v>
      </c>
      <c r="P28" s="61">
        <f t="shared" si="7"/>
        <v>0.5</v>
      </c>
      <c r="Q28" s="61"/>
      <c r="R28" s="61"/>
    </row>
    <row r="29" spans="10:19" x14ac:dyDescent="0.2">
      <c r="K29" t="s">
        <v>169</v>
      </c>
      <c r="M29" s="61"/>
      <c r="N29" s="74">
        <v>2.0000000000000004E-2</v>
      </c>
      <c r="O29" s="61">
        <f>M29*$M$18</f>
        <v>0</v>
      </c>
      <c r="P29" s="61">
        <f t="shared" si="7"/>
        <v>0.20000000000000004</v>
      </c>
      <c r="Q29" s="61"/>
      <c r="R29" s="61"/>
    </row>
    <row r="30" spans="10:19" x14ac:dyDescent="0.2">
      <c r="K30" t="s">
        <v>170</v>
      </c>
      <c r="M30" s="61"/>
      <c r="N30" s="74">
        <v>0.08</v>
      </c>
      <c r="O30" s="61">
        <f t="shared" ref="O30" si="9">M30*$M$18</f>
        <v>0</v>
      </c>
      <c r="P30" s="61">
        <f t="shared" si="7"/>
        <v>0.8</v>
      </c>
      <c r="Q30" s="61"/>
      <c r="R30" s="61"/>
    </row>
  </sheetData>
  <mergeCells count="22">
    <mergeCell ref="F3:F4"/>
    <mergeCell ref="A3:A4"/>
    <mergeCell ref="B3:B4"/>
    <mergeCell ref="C3:C4"/>
    <mergeCell ref="D3:D4"/>
    <mergeCell ref="E3:E4"/>
    <mergeCell ref="G3:H3"/>
    <mergeCell ref="I3:K3"/>
    <mergeCell ref="L3:L4"/>
    <mergeCell ref="M3:M4"/>
    <mergeCell ref="N3:N4"/>
    <mergeCell ref="P3:T3"/>
    <mergeCell ref="AC3:AC4"/>
    <mergeCell ref="AD3:AD4"/>
    <mergeCell ref="K19:L20"/>
    <mergeCell ref="M19:N19"/>
    <mergeCell ref="O19:P19"/>
    <mergeCell ref="Q19:R19"/>
    <mergeCell ref="Q20:R20"/>
    <mergeCell ref="O3:O4"/>
    <mergeCell ref="V3:AB3"/>
    <mergeCell ref="U3:U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G2" sqref="G2"/>
    </sheetView>
  </sheetViews>
  <sheetFormatPr defaultRowHeight="14.25" x14ac:dyDescent="0.2"/>
  <sheetData>
    <row r="1" spans="1:7" x14ac:dyDescent="0.2">
      <c r="A1" t="s">
        <v>173</v>
      </c>
    </row>
    <row r="2" spans="1:7" x14ac:dyDescent="0.2">
      <c r="G2" s="18" t="s">
        <v>37</v>
      </c>
    </row>
    <row r="3" spans="1:7" x14ac:dyDescent="0.2">
      <c r="A3" t="s">
        <v>0</v>
      </c>
      <c r="B3" t="s">
        <v>174</v>
      </c>
      <c r="C3" t="s">
        <v>175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workbookViewId="0">
      <selection activeCell="J12" sqref="J12"/>
    </sheetView>
  </sheetViews>
  <sheetFormatPr defaultRowHeight="14.25" x14ac:dyDescent="0.2"/>
  <sheetData>
    <row r="1" spans="1:8" ht="15" x14ac:dyDescent="0.25">
      <c r="A1" s="66" t="s">
        <v>465</v>
      </c>
    </row>
    <row r="2" spans="1:8" x14ac:dyDescent="0.2">
      <c r="H2" s="18" t="s">
        <v>37</v>
      </c>
    </row>
    <row r="3" spans="1:8" ht="15" x14ac:dyDescent="0.25">
      <c r="A3" s="66" t="s">
        <v>466</v>
      </c>
      <c r="B3" t="s">
        <v>467</v>
      </c>
    </row>
    <row r="4" spans="1:8" x14ac:dyDescent="0.2">
      <c r="B4" t="s">
        <v>468</v>
      </c>
      <c r="C4" t="s">
        <v>469</v>
      </c>
    </row>
    <row r="5" spans="1:8" x14ac:dyDescent="0.2">
      <c r="B5" t="s">
        <v>470</v>
      </c>
      <c r="C5" t="s">
        <v>471</v>
      </c>
    </row>
    <row r="6" spans="1:8" x14ac:dyDescent="0.2">
      <c r="B6" t="s">
        <v>484</v>
      </c>
    </row>
    <row r="7" spans="1:8" x14ac:dyDescent="0.2">
      <c r="B7" t="s">
        <v>466</v>
      </c>
      <c r="C7" t="s">
        <v>485</v>
      </c>
    </row>
    <row r="8" spans="1:8" x14ac:dyDescent="0.2">
      <c r="B8" t="s">
        <v>486</v>
      </c>
      <c r="C8" t="s">
        <v>487</v>
      </c>
    </row>
    <row r="9" spans="1:8" x14ac:dyDescent="0.2">
      <c r="B9" t="s">
        <v>488</v>
      </c>
      <c r="C9" t="s">
        <v>489</v>
      </c>
    </row>
    <row r="11" spans="1:8" ht="15" x14ac:dyDescent="0.25">
      <c r="A11" s="66" t="s">
        <v>472</v>
      </c>
    </row>
    <row r="12" spans="1:8" x14ac:dyDescent="0.2">
      <c r="A12" t="s">
        <v>473</v>
      </c>
      <c r="B12" t="s">
        <v>490</v>
      </c>
    </row>
    <row r="13" spans="1:8" x14ac:dyDescent="0.2">
      <c r="B13" t="s">
        <v>468</v>
      </c>
      <c r="C13" t="s">
        <v>474</v>
      </c>
    </row>
    <row r="14" spans="1:8" x14ac:dyDescent="0.2">
      <c r="B14" t="s">
        <v>475</v>
      </c>
    </row>
    <row r="15" spans="1:8" x14ac:dyDescent="0.2">
      <c r="C15" t="s">
        <v>476</v>
      </c>
    </row>
    <row r="16" spans="1:8" x14ac:dyDescent="0.2">
      <c r="C16" t="s">
        <v>477</v>
      </c>
    </row>
    <row r="18" spans="1:3" x14ac:dyDescent="0.2">
      <c r="A18" t="s">
        <v>478</v>
      </c>
      <c r="B18" t="s">
        <v>491</v>
      </c>
    </row>
    <row r="20" spans="1:3" x14ac:dyDescent="0.2">
      <c r="A20" t="s">
        <v>479</v>
      </c>
      <c r="B20" t="s">
        <v>480</v>
      </c>
    </row>
    <row r="22" spans="1:3" ht="15" x14ac:dyDescent="0.25">
      <c r="A22" s="66" t="s">
        <v>481</v>
      </c>
    </row>
    <row r="23" spans="1:3" x14ac:dyDescent="0.2">
      <c r="A23" t="s">
        <v>473</v>
      </c>
      <c r="B23" t="s">
        <v>482</v>
      </c>
    </row>
    <row r="24" spans="1:3" x14ac:dyDescent="0.2">
      <c r="B24" t="s">
        <v>468</v>
      </c>
      <c r="C24" t="s">
        <v>474</v>
      </c>
    </row>
    <row r="25" spans="1:3" x14ac:dyDescent="0.2">
      <c r="B25" t="s">
        <v>475</v>
      </c>
    </row>
    <row r="26" spans="1:3" x14ac:dyDescent="0.2">
      <c r="C26" t="s">
        <v>476</v>
      </c>
    </row>
    <row r="27" spans="1:3" x14ac:dyDescent="0.2">
      <c r="C27" t="s">
        <v>477</v>
      </c>
    </row>
    <row r="29" spans="1:3" x14ac:dyDescent="0.2">
      <c r="A29" t="s">
        <v>478</v>
      </c>
      <c r="B29" t="s">
        <v>483</v>
      </c>
    </row>
    <row r="31" spans="1:3" ht="15" x14ac:dyDescent="0.25">
      <c r="A31" s="6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zoomScale="80" zoomScaleNormal="80" workbookViewId="0">
      <selection activeCell="H2" sqref="H2"/>
    </sheetView>
  </sheetViews>
  <sheetFormatPr defaultRowHeight="15.75" x14ac:dyDescent="0.25"/>
  <cols>
    <col min="1" max="1" width="26.875" style="1" bestFit="1" customWidth="1"/>
    <col min="2" max="2" width="15.25" style="1" customWidth="1"/>
    <col min="3" max="3" width="15" style="1" bestFit="1" customWidth="1"/>
    <col min="4" max="4" width="15.125" style="1" bestFit="1" customWidth="1"/>
    <col min="5" max="5" width="11.125" style="1" bestFit="1" customWidth="1"/>
    <col min="6" max="6" width="12.25" style="1" bestFit="1" customWidth="1"/>
    <col min="7" max="7" width="15" style="1" bestFit="1" customWidth="1"/>
    <col min="8" max="8" width="19.125" style="1" bestFit="1" customWidth="1"/>
    <col min="9" max="9" width="9.375" style="1" bestFit="1" customWidth="1"/>
    <col min="10" max="10" width="12.25" style="1" bestFit="1" customWidth="1"/>
    <col min="11" max="11" width="15" style="1" bestFit="1" customWidth="1"/>
    <col min="12" max="12" width="15.125" style="1" bestFit="1" customWidth="1"/>
    <col min="13" max="13" width="9.375" style="1" bestFit="1" customWidth="1"/>
    <col min="14" max="14" width="12.25" style="1" bestFit="1" customWidth="1"/>
    <col min="15" max="15" width="15" style="1" bestFit="1" customWidth="1"/>
    <col min="16" max="16" width="15.125" style="1" bestFit="1" customWidth="1"/>
    <col min="17" max="17" width="13.375" style="1" bestFit="1" customWidth="1"/>
    <col min="18" max="16384" width="9" style="1"/>
  </cols>
  <sheetData>
    <row r="1" spans="1:8" customFormat="1" ht="18" x14ac:dyDescent="0.25">
      <c r="A1" s="216" t="s">
        <v>54</v>
      </c>
      <c r="B1" s="216"/>
      <c r="C1" s="216"/>
      <c r="D1" s="216"/>
      <c r="E1" s="216"/>
      <c r="F1" s="216"/>
      <c r="G1" s="216"/>
      <c r="H1" s="216"/>
    </row>
    <row r="2" spans="1:8" customFormat="1" ht="18" x14ac:dyDescent="0.25">
      <c r="A2" s="210"/>
      <c r="B2" s="210"/>
      <c r="C2" s="210"/>
      <c r="D2" s="210"/>
      <c r="E2" s="210"/>
      <c r="F2" s="210"/>
      <c r="G2" s="210"/>
      <c r="H2" s="18" t="s">
        <v>37</v>
      </c>
    </row>
    <row r="3" spans="1:8" x14ac:dyDescent="0.25">
      <c r="A3" s="28" t="s">
        <v>55</v>
      </c>
      <c r="B3" s="218" t="str">
        <f>CTY!E3</f>
        <v>ID Space</v>
      </c>
      <c r="C3" s="218"/>
      <c r="D3" s="218"/>
      <c r="E3" s="218"/>
      <c r="F3" s="218"/>
      <c r="G3" s="218"/>
      <c r="H3" s="218"/>
    </row>
    <row r="4" spans="1:8" x14ac:dyDescent="0.25">
      <c r="B4" s="38"/>
      <c r="C4" s="38"/>
      <c r="D4" s="38"/>
      <c r="E4" s="38"/>
      <c r="F4" s="38"/>
      <c r="G4" s="38"/>
      <c r="H4" s="38"/>
    </row>
    <row r="5" spans="1:8" x14ac:dyDescent="0.25">
      <c r="A5" s="28" t="s">
        <v>56</v>
      </c>
      <c r="B5" s="219"/>
      <c r="C5" s="219"/>
      <c r="D5" s="219"/>
      <c r="E5" s="219"/>
      <c r="F5" s="219"/>
      <c r="G5" s="219"/>
      <c r="H5" s="219"/>
    </row>
    <row r="6" spans="1:8" x14ac:dyDescent="0.25">
      <c r="A6" s="29" t="s">
        <v>68</v>
      </c>
      <c r="B6" s="219"/>
      <c r="C6" s="219"/>
      <c r="D6" s="219"/>
      <c r="E6" s="219"/>
      <c r="F6" s="219"/>
      <c r="G6" s="219"/>
      <c r="H6" s="219"/>
    </row>
    <row r="7" spans="1:8" ht="55.5" customHeight="1" x14ac:dyDescent="0.25">
      <c r="A7" s="34" t="s">
        <v>70</v>
      </c>
      <c r="B7" s="221" t="s">
        <v>187</v>
      </c>
      <c r="C7" s="222"/>
      <c r="D7" s="222"/>
      <c r="E7" s="222"/>
      <c r="F7" s="222"/>
      <c r="G7" s="222"/>
      <c r="H7" s="222"/>
    </row>
    <row r="8" spans="1:8" x14ac:dyDescent="0.25">
      <c r="A8" s="29" t="s">
        <v>57</v>
      </c>
      <c r="B8" s="220" t="s">
        <v>188</v>
      </c>
      <c r="C8" s="220"/>
      <c r="D8" s="220"/>
      <c r="E8" s="220"/>
      <c r="F8" s="220"/>
      <c r="G8" s="220"/>
      <c r="H8" s="220"/>
    </row>
    <row r="9" spans="1:8" x14ac:dyDescent="0.25">
      <c r="A9" s="29" t="s">
        <v>58</v>
      </c>
      <c r="B9" s="220"/>
      <c r="C9" s="220"/>
      <c r="D9" s="220"/>
      <c r="E9" s="220"/>
      <c r="F9" s="220"/>
      <c r="G9" s="220"/>
      <c r="H9" s="220"/>
    </row>
    <row r="10" spans="1:8" x14ac:dyDescent="0.25">
      <c r="A10" s="217" t="s">
        <v>59</v>
      </c>
      <c r="B10" s="217"/>
      <c r="C10" s="30" t="s">
        <v>60</v>
      </c>
      <c r="D10" s="30" t="s">
        <v>61</v>
      </c>
      <c r="E10" s="30" t="s">
        <v>5</v>
      </c>
      <c r="F10" s="30" t="s">
        <v>62</v>
      </c>
      <c r="G10" s="30" t="s">
        <v>63</v>
      </c>
      <c r="H10" s="30" t="s">
        <v>64</v>
      </c>
    </row>
    <row r="11" spans="1:8" x14ac:dyDescent="0.25">
      <c r="A11" s="29" t="s">
        <v>65</v>
      </c>
      <c r="B11" s="32"/>
      <c r="C11" s="31"/>
      <c r="D11" s="31"/>
      <c r="E11" s="31"/>
      <c r="F11" s="31"/>
      <c r="G11" s="31"/>
      <c r="H11" s="31"/>
    </row>
    <row r="12" spans="1:8" x14ac:dyDescent="0.25">
      <c r="A12" s="33" t="s">
        <v>66</v>
      </c>
      <c r="B12" s="37" t="s">
        <v>69</v>
      </c>
      <c r="C12" s="35"/>
      <c r="D12" s="35"/>
      <c r="E12" s="35"/>
      <c r="F12" s="35"/>
      <c r="G12" s="35"/>
      <c r="H12" s="36"/>
    </row>
    <row r="13" spans="1:8" x14ac:dyDescent="0.25">
      <c r="A13" s="29" t="s">
        <v>67</v>
      </c>
      <c r="B13" s="32"/>
      <c r="C13" s="31"/>
      <c r="D13" s="31"/>
      <c r="E13" s="31"/>
      <c r="F13" s="31"/>
      <c r="G13" s="31"/>
      <c r="H13" s="31"/>
    </row>
    <row r="15" spans="1:8" x14ac:dyDescent="0.25">
      <c r="A15" s="41" t="s">
        <v>189</v>
      </c>
    </row>
    <row r="17" spans="1:8" x14ac:dyDescent="0.25">
      <c r="A17" s="39" t="s">
        <v>71</v>
      </c>
      <c r="B17" s="40"/>
      <c r="C17" s="39"/>
      <c r="D17" s="39"/>
      <c r="E17" s="39"/>
      <c r="F17" s="39"/>
      <c r="G17" s="39"/>
      <c r="H17" s="39"/>
    </row>
    <row r="18" spans="1:8" x14ac:dyDescent="0.25">
      <c r="A18" s="41" t="s">
        <v>72</v>
      </c>
      <c r="B18" s="215"/>
      <c r="D18" s="1" t="s">
        <v>3</v>
      </c>
    </row>
    <row r="19" spans="1:8" x14ac:dyDescent="0.25">
      <c r="B19" s="215"/>
      <c r="D19" s="1" t="s">
        <v>3</v>
      </c>
    </row>
    <row r="20" spans="1:8" x14ac:dyDescent="0.25">
      <c r="B20" s="215"/>
    </row>
    <row r="21" spans="1:8" x14ac:dyDescent="0.25">
      <c r="B21" s="215"/>
    </row>
    <row r="22" spans="1:8" x14ac:dyDescent="0.25">
      <c r="B22" s="215"/>
    </row>
    <row r="23" spans="1:8" x14ac:dyDescent="0.25">
      <c r="B23" s="215"/>
    </row>
    <row r="24" spans="1:8" x14ac:dyDescent="0.25">
      <c r="A24" s="41" t="s">
        <v>73</v>
      </c>
    </row>
    <row r="30" spans="1:8" x14ac:dyDescent="0.25">
      <c r="A30" s="41" t="s">
        <v>74</v>
      </c>
    </row>
  </sheetData>
  <mergeCells count="10">
    <mergeCell ref="B21:B23"/>
    <mergeCell ref="A1:H1"/>
    <mergeCell ref="A10:B10"/>
    <mergeCell ref="B3:H3"/>
    <mergeCell ref="B5:H5"/>
    <mergeCell ref="B9:H9"/>
    <mergeCell ref="B18:B20"/>
    <mergeCell ref="B6:H6"/>
    <mergeCell ref="B7:H7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zoomScale="90" zoomScaleNormal="90" workbookViewId="0">
      <selection activeCell="S19" sqref="S19"/>
    </sheetView>
  </sheetViews>
  <sheetFormatPr defaultColWidth="9.125" defaultRowHeight="15" x14ac:dyDescent="0.25"/>
  <cols>
    <col min="1" max="1" width="18.125" style="2" bestFit="1" customWidth="1"/>
    <col min="2" max="2" width="9.375" style="2" bestFit="1" customWidth="1"/>
    <col min="3" max="4" width="9.125" style="2"/>
    <col min="5" max="5" width="3.75" style="2" customWidth="1"/>
    <col min="6" max="7" width="9.125" style="2"/>
    <col min="8" max="8" width="3.75" style="2" customWidth="1"/>
    <col min="9" max="10" width="9.125" style="2"/>
    <col min="11" max="11" width="3.75" style="2" customWidth="1"/>
    <col min="12" max="13" width="9.125" style="2"/>
    <col min="14" max="14" width="3.75" style="2" customWidth="1"/>
    <col min="15" max="16" width="9.125" style="2"/>
    <col min="17" max="17" width="3.75" style="2" customWidth="1"/>
    <col min="18" max="16384" width="9.125" style="2"/>
  </cols>
  <sheetData>
    <row r="1" spans="1:17" ht="20.25" x14ac:dyDescent="0.3">
      <c r="A1" s="228" t="s">
        <v>75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</row>
    <row r="2" spans="1:17" s="19" customFormat="1" ht="14.25" x14ac:dyDescent="0.2">
      <c r="M2" s="18" t="s">
        <v>37</v>
      </c>
    </row>
    <row r="3" spans="1:17" x14ac:dyDescent="0.25">
      <c r="A3" s="229" t="s">
        <v>38</v>
      </c>
      <c r="B3" s="237">
        <f>SUM(B5:B26)</f>
        <v>100</v>
      </c>
      <c r="C3" s="223" t="str">
        <f>XDCL!B7</f>
        <v>Tạo ra không gian sống đẹp thuận tiện cho khách hàng với chi phí tối ưu</v>
      </c>
      <c r="D3" s="230"/>
      <c r="E3" s="230"/>
      <c r="F3" s="230"/>
      <c r="G3" s="230"/>
      <c r="H3" s="230"/>
      <c r="I3" s="230"/>
      <c r="J3" s="230"/>
      <c r="K3" s="230"/>
      <c r="L3" s="230"/>
      <c r="M3" s="224"/>
    </row>
    <row r="4" spans="1:17" x14ac:dyDescent="0.25">
      <c r="A4" s="229"/>
      <c r="B4" s="237"/>
      <c r="C4" s="225"/>
      <c r="D4" s="231"/>
      <c r="E4" s="231"/>
      <c r="F4" s="231"/>
      <c r="G4" s="231"/>
      <c r="H4" s="231"/>
      <c r="I4" s="231"/>
      <c r="J4" s="231"/>
      <c r="K4" s="231"/>
      <c r="L4" s="231"/>
      <c r="M4" s="226"/>
    </row>
    <row r="5" spans="1:17" x14ac:dyDescent="0.25">
      <c r="A5" s="233" t="s">
        <v>7</v>
      </c>
      <c r="B5" s="236">
        <v>30</v>
      </c>
      <c r="E5" s="20"/>
      <c r="F5" s="232"/>
      <c r="G5" s="232"/>
      <c r="H5" s="20"/>
      <c r="K5" s="20"/>
      <c r="L5" s="20"/>
      <c r="M5" s="20"/>
      <c r="N5" s="24"/>
      <c r="Q5" s="24"/>
    </row>
    <row r="6" spans="1:17" x14ac:dyDescent="0.25">
      <c r="A6" s="234"/>
      <c r="B6" s="236"/>
      <c r="C6" s="227"/>
      <c r="D6" s="227"/>
      <c r="E6" s="21"/>
      <c r="F6" s="227"/>
      <c r="G6" s="227"/>
      <c r="H6" s="21"/>
      <c r="I6" s="227"/>
      <c r="J6" s="227"/>
      <c r="K6" s="21"/>
      <c r="L6" s="227"/>
      <c r="M6" s="227"/>
      <c r="N6" s="21"/>
      <c r="Q6" s="21"/>
    </row>
    <row r="7" spans="1:17" x14ac:dyDescent="0.25">
      <c r="A7" s="234"/>
      <c r="B7" s="236"/>
      <c r="C7" s="227"/>
      <c r="D7" s="227"/>
      <c r="E7" s="21"/>
      <c r="F7" s="227"/>
      <c r="G7" s="227"/>
      <c r="H7" s="21"/>
      <c r="I7" s="227"/>
      <c r="J7" s="227"/>
      <c r="K7" s="21"/>
      <c r="L7" s="227"/>
      <c r="M7" s="227"/>
      <c r="N7" s="21"/>
      <c r="Q7" s="21"/>
    </row>
    <row r="8" spans="1:17" x14ac:dyDescent="0.25">
      <c r="A8" s="234"/>
      <c r="B8" s="236"/>
      <c r="E8" s="21"/>
      <c r="F8" s="20"/>
      <c r="G8" s="20"/>
      <c r="H8" s="21"/>
      <c r="I8" s="20"/>
      <c r="J8" s="20"/>
      <c r="K8" s="21"/>
      <c r="L8" s="20"/>
      <c r="M8" s="20"/>
      <c r="N8" s="21"/>
      <c r="Q8" s="21"/>
    </row>
    <row r="9" spans="1:17" x14ac:dyDescent="0.25">
      <c r="A9" s="234"/>
      <c r="B9" s="236"/>
      <c r="C9" s="227"/>
      <c r="D9" s="227"/>
      <c r="E9" s="21"/>
      <c r="F9" s="227"/>
      <c r="G9" s="227"/>
      <c r="H9" s="21"/>
      <c r="I9" s="227"/>
      <c r="J9" s="227"/>
      <c r="K9" s="21"/>
      <c r="L9" s="20"/>
      <c r="M9" s="20"/>
      <c r="N9" s="21"/>
      <c r="Q9" s="21"/>
    </row>
    <row r="10" spans="1:17" x14ac:dyDescent="0.25">
      <c r="A10" s="235"/>
      <c r="B10" s="236"/>
      <c r="C10" s="227"/>
      <c r="D10" s="227"/>
      <c r="E10" s="21"/>
      <c r="F10" s="227"/>
      <c r="G10" s="227"/>
      <c r="H10" s="21"/>
      <c r="I10" s="227"/>
      <c r="J10" s="227"/>
      <c r="K10" s="21"/>
      <c r="L10" s="20"/>
      <c r="M10" s="20"/>
      <c r="N10" s="21"/>
      <c r="Q10" s="21"/>
    </row>
    <row r="11" spans="1:17" x14ac:dyDescent="0.25">
      <c r="A11" s="229" t="s">
        <v>6</v>
      </c>
      <c r="B11" s="239">
        <v>30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Q11" s="21"/>
    </row>
    <row r="12" spans="1:17" x14ac:dyDescent="0.25">
      <c r="A12" s="229"/>
      <c r="B12" s="239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Q12" s="21"/>
    </row>
    <row r="13" spans="1:17" x14ac:dyDescent="0.25">
      <c r="A13" s="229"/>
      <c r="B13" s="239"/>
      <c r="C13" s="227"/>
      <c r="D13" s="227"/>
      <c r="E13" s="21"/>
      <c r="F13" s="227"/>
      <c r="G13" s="227"/>
      <c r="H13" s="21"/>
      <c r="I13" s="227"/>
      <c r="J13" s="227"/>
      <c r="K13" s="21"/>
      <c r="L13" s="227"/>
      <c r="M13" s="227"/>
      <c r="N13" s="21"/>
      <c r="Q13" s="21"/>
    </row>
    <row r="14" spans="1:17" x14ac:dyDescent="0.25">
      <c r="A14" s="229"/>
      <c r="B14" s="239"/>
      <c r="C14" s="227"/>
      <c r="D14" s="227"/>
      <c r="E14" s="21"/>
      <c r="F14" s="227"/>
      <c r="G14" s="227"/>
      <c r="H14" s="21"/>
      <c r="I14" s="227"/>
      <c r="J14" s="227"/>
      <c r="K14" s="21"/>
      <c r="L14" s="227"/>
      <c r="M14" s="227"/>
      <c r="N14" s="21"/>
      <c r="Q14" s="21"/>
    </row>
    <row r="15" spans="1:17" x14ac:dyDescent="0.25">
      <c r="A15" s="229" t="s">
        <v>8</v>
      </c>
      <c r="B15" s="239">
        <v>30</v>
      </c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Q15" s="21"/>
    </row>
    <row r="16" spans="1:17" x14ac:dyDescent="0.25">
      <c r="A16" s="229"/>
      <c r="B16" s="239"/>
      <c r="C16" s="223"/>
      <c r="D16" s="224"/>
      <c r="E16" s="21"/>
      <c r="F16" s="227"/>
      <c r="G16" s="227"/>
      <c r="H16" s="21"/>
      <c r="I16" s="227"/>
      <c r="J16" s="227"/>
      <c r="K16" s="21"/>
      <c r="L16" s="223"/>
      <c r="M16" s="224"/>
      <c r="N16" s="21"/>
      <c r="Q16" s="21"/>
    </row>
    <row r="17" spans="1:17" x14ac:dyDescent="0.25">
      <c r="A17" s="229"/>
      <c r="B17" s="239"/>
      <c r="C17" s="225"/>
      <c r="D17" s="226"/>
      <c r="E17" s="21"/>
      <c r="F17" s="227"/>
      <c r="G17" s="227"/>
      <c r="H17" s="21"/>
      <c r="I17" s="227"/>
      <c r="J17" s="227"/>
      <c r="K17" s="21"/>
      <c r="L17" s="225"/>
      <c r="M17" s="226"/>
      <c r="N17" s="21"/>
      <c r="Q17" s="21"/>
    </row>
    <row r="18" spans="1:17" x14ac:dyDescent="0.25">
      <c r="A18" s="229"/>
      <c r="B18" s="239"/>
      <c r="C18" s="24"/>
      <c r="D18" s="24"/>
      <c r="E18" s="21"/>
      <c r="F18" s="24"/>
      <c r="G18" s="24"/>
      <c r="H18" s="21"/>
      <c r="I18" s="24"/>
      <c r="J18" s="24"/>
      <c r="K18" s="21"/>
      <c r="L18" s="24"/>
      <c r="M18" s="24"/>
      <c r="N18" s="21"/>
      <c r="Q18" s="21"/>
    </row>
    <row r="19" spans="1:17" ht="15" customHeight="1" x14ac:dyDescent="0.25">
      <c r="A19" s="229"/>
      <c r="B19" s="239"/>
      <c r="C19" s="227"/>
      <c r="D19" s="227"/>
      <c r="E19" s="21"/>
      <c r="F19" s="227"/>
      <c r="G19" s="227"/>
      <c r="H19" s="21"/>
      <c r="I19" s="227"/>
      <c r="J19" s="227"/>
      <c r="K19" s="21"/>
      <c r="L19" s="227"/>
      <c r="M19" s="227"/>
      <c r="N19" s="21"/>
      <c r="O19" s="227"/>
      <c r="P19" s="227"/>
      <c r="Q19" s="21"/>
    </row>
    <row r="20" spans="1:17" x14ac:dyDescent="0.25">
      <c r="A20" s="229"/>
      <c r="B20" s="239"/>
      <c r="C20" s="227"/>
      <c r="D20" s="227"/>
      <c r="E20" s="21"/>
      <c r="F20" s="227"/>
      <c r="G20" s="227"/>
      <c r="H20" s="21"/>
      <c r="I20" s="227"/>
      <c r="J20" s="227"/>
      <c r="K20" s="21"/>
      <c r="L20" s="227"/>
      <c r="M20" s="227"/>
      <c r="N20" s="21"/>
      <c r="O20" s="227"/>
      <c r="P20" s="227"/>
      <c r="Q20" s="21"/>
    </row>
    <row r="21" spans="1:17" x14ac:dyDescent="0.25">
      <c r="A21" s="229" t="s">
        <v>9</v>
      </c>
      <c r="B21" s="238">
        <v>10</v>
      </c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Q21" s="21"/>
    </row>
    <row r="22" spans="1:17" x14ac:dyDescent="0.25">
      <c r="A22" s="229"/>
      <c r="B22" s="238"/>
      <c r="C22" s="227"/>
      <c r="D22" s="227"/>
      <c r="E22" s="21"/>
      <c r="F22" s="227"/>
      <c r="G22" s="227"/>
      <c r="H22" s="21"/>
      <c r="I22" s="227"/>
      <c r="J22" s="227"/>
      <c r="K22" s="21"/>
      <c r="L22" s="227"/>
      <c r="M22" s="227"/>
      <c r="N22" s="21"/>
      <c r="Q22" s="21"/>
    </row>
    <row r="23" spans="1:17" x14ac:dyDescent="0.25">
      <c r="A23" s="229"/>
      <c r="B23" s="238"/>
      <c r="C23" s="227"/>
      <c r="D23" s="227"/>
      <c r="E23" s="21"/>
      <c r="F23" s="227"/>
      <c r="G23" s="227"/>
      <c r="H23" s="21"/>
      <c r="I23" s="227"/>
      <c r="J23" s="227"/>
      <c r="K23" s="21"/>
      <c r="L23" s="227"/>
      <c r="M23" s="227"/>
      <c r="N23" s="21"/>
      <c r="Q23" s="21"/>
    </row>
    <row r="24" spans="1:17" x14ac:dyDescent="0.25">
      <c r="A24" s="229"/>
      <c r="B24" s="238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Q24" s="21"/>
    </row>
    <row r="25" spans="1:17" x14ac:dyDescent="0.25">
      <c r="A25" s="229"/>
      <c r="B25" s="238"/>
      <c r="E25" s="21"/>
      <c r="F25" s="227"/>
      <c r="G25" s="227"/>
      <c r="H25" s="21"/>
      <c r="I25" s="227"/>
      <c r="J25" s="227"/>
      <c r="K25" s="21"/>
      <c r="N25" s="21"/>
      <c r="Q25" s="21"/>
    </row>
    <row r="26" spans="1:17" x14ac:dyDescent="0.25">
      <c r="A26" s="229"/>
      <c r="B26" s="238"/>
      <c r="E26" s="21"/>
      <c r="F26" s="227"/>
      <c r="G26" s="227"/>
      <c r="H26" s="21"/>
      <c r="I26" s="227"/>
      <c r="J26" s="227"/>
      <c r="K26" s="21"/>
      <c r="N26" s="21"/>
      <c r="Q26" s="21"/>
    </row>
    <row r="27" spans="1:17" x14ac:dyDescent="0.25">
      <c r="A27" s="3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Q27" s="21"/>
    </row>
  </sheetData>
  <mergeCells count="39">
    <mergeCell ref="A21:A26"/>
    <mergeCell ref="B21:B26"/>
    <mergeCell ref="C22:D23"/>
    <mergeCell ref="F22:G23"/>
    <mergeCell ref="L13:M14"/>
    <mergeCell ref="B11:B14"/>
    <mergeCell ref="F25:G26"/>
    <mergeCell ref="I25:J26"/>
    <mergeCell ref="A15:A20"/>
    <mergeCell ref="B15:B20"/>
    <mergeCell ref="A11:A14"/>
    <mergeCell ref="I22:J23"/>
    <mergeCell ref="L22:M23"/>
    <mergeCell ref="I16:J17"/>
    <mergeCell ref="L16:M17"/>
    <mergeCell ref="F16:G17"/>
    <mergeCell ref="A1:M1"/>
    <mergeCell ref="A3:A4"/>
    <mergeCell ref="C3:M4"/>
    <mergeCell ref="C9:D10"/>
    <mergeCell ref="I6:J7"/>
    <mergeCell ref="L6:M7"/>
    <mergeCell ref="F6:G7"/>
    <mergeCell ref="C6:D7"/>
    <mergeCell ref="F5:G5"/>
    <mergeCell ref="I9:J10"/>
    <mergeCell ref="F9:G10"/>
    <mergeCell ref="A5:A10"/>
    <mergeCell ref="B5:B10"/>
    <mergeCell ref="B3:B4"/>
    <mergeCell ref="C16:D17"/>
    <mergeCell ref="C13:D14"/>
    <mergeCell ref="F13:G14"/>
    <mergeCell ref="I13:J14"/>
    <mergeCell ref="O19:P20"/>
    <mergeCell ref="C19:D20"/>
    <mergeCell ref="F19:G20"/>
    <mergeCell ref="I19:J20"/>
    <mergeCell ref="L19:M20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61"/>
  <sheetViews>
    <sheetView tabSelected="1" zoomScale="60" zoomScaleNormal="60" zoomScaleSheetLayoutView="91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X9" sqref="X9"/>
    </sheetView>
  </sheetViews>
  <sheetFormatPr defaultRowHeight="15" x14ac:dyDescent="0.25"/>
  <cols>
    <col min="1" max="1" width="3.625" style="2" customWidth="1"/>
    <col min="2" max="2" width="6.75" style="2" customWidth="1"/>
    <col min="3" max="3" width="7.375" style="2" customWidth="1"/>
    <col min="4" max="4" width="5.5" style="2" customWidth="1"/>
    <col min="5" max="5" width="6.375" style="2" customWidth="1"/>
    <col min="6" max="6" width="20.875" style="42" customWidth="1"/>
    <col min="7" max="7" width="6.125" style="2" bestFit="1" customWidth="1"/>
    <col min="8" max="8" width="6.5" style="2" customWidth="1"/>
    <col min="9" max="9" width="37.5" style="2" customWidth="1"/>
    <col min="10" max="10" width="6.875" style="2" hidden="1" customWidth="1"/>
    <col min="11" max="11" width="9.375" style="2" bestFit="1" customWidth="1"/>
    <col min="12" max="12" width="9.125" style="2" customWidth="1"/>
    <col min="13" max="13" width="11.375" style="2" customWidth="1"/>
    <col min="14" max="14" width="10.875" style="2" hidden="1" customWidth="1"/>
    <col min="15" max="15" width="9.375" style="2" hidden="1" customWidth="1"/>
    <col min="16" max="16" width="5.125" style="2" customWidth="1"/>
    <col min="17" max="17" width="6.75" style="2" customWidth="1"/>
    <col min="18" max="18" width="6.125" style="2" bestFit="1" customWidth="1"/>
    <col min="19" max="19" width="7.125" style="17" customWidth="1"/>
    <col min="20" max="23" width="7.125" style="2" customWidth="1"/>
    <col min="24" max="258" width="9" style="2"/>
    <col min="259" max="259" width="3.625" style="2" bestFit="1" customWidth="1"/>
    <col min="260" max="260" width="9" style="2"/>
    <col min="261" max="261" width="6.875" style="2" customWidth="1"/>
    <col min="262" max="262" width="23" style="2" customWidth="1"/>
    <col min="263" max="264" width="9" style="2" customWidth="1"/>
    <col min="265" max="265" width="13" style="2" customWidth="1"/>
    <col min="266" max="267" width="9" style="2"/>
    <col min="268" max="268" width="11.375" style="2" customWidth="1"/>
    <col min="269" max="270" width="16.125" style="2" customWidth="1"/>
    <col min="271" max="271" width="9.375" style="2" customWidth="1"/>
    <col min="272" max="272" width="9.125" style="2" customWidth="1"/>
    <col min="273" max="273" width="6.75" style="2" bestFit="1" customWidth="1"/>
    <col min="274" max="274" width="7.75" style="2" customWidth="1"/>
    <col min="275" max="276" width="8.375" style="2" customWidth="1"/>
    <col min="277" max="277" width="9" style="2" customWidth="1"/>
    <col min="278" max="278" width="9.125" style="2" customWidth="1"/>
    <col min="279" max="279" width="13.25" style="2" customWidth="1"/>
    <col min="280" max="514" width="9" style="2"/>
    <col min="515" max="515" width="3.625" style="2" bestFit="1" customWidth="1"/>
    <col min="516" max="516" width="9" style="2"/>
    <col min="517" max="517" width="6.875" style="2" customWidth="1"/>
    <col min="518" max="518" width="23" style="2" customWidth="1"/>
    <col min="519" max="520" width="9" style="2" customWidth="1"/>
    <col min="521" max="521" width="13" style="2" customWidth="1"/>
    <col min="522" max="523" width="9" style="2"/>
    <col min="524" max="524" width="11.375" style="2" customWidth="1"/>
    <col min="525" max="526" width="16.125" style="2" customWidth="1"/>
    <col min="527" max="527" width="9.375" style="2" customWidth="1"/>
    <col min="528" max="528" width="9.125" style="2" customWidth="1"/>
    <col min="529" max="529" width="6.75" style="2" bestFit="1" customWidth="1"/>
    <col min="530" max="530" width="7.75" style="2" customWidth="1"/>
    <col min="531" max="532" width="8.375" style="2" customWidth="1"/>
    <col min="533" max="533" width="9" style="2" customWidth="1"/>
    <col min="534" max="534" width="9.125" style="2" customWidth="1"/>
    <col min="535" max="535" width="13.25" style="2" customWidth="1"/>
    <col min="536" max="770" width="9" style="2"/>
    <col min="771" max="771" width="3.625" style="2" bestFit="1" customWidth="1"/>
    <col min="772" max="772" width="9" style="2"/>
    <col min="773" max="773" width="6.875" style="2" customWidth="1"/>
    <col min="774" max="774" width="23" style="2" customWidth="1"/>
    <col min="775" max="776" width="9" style="2" customWidth="1"/>
    <col min="777" max="777" width="13" style="2" customWidth="1"/>
    <col min="778" max="779" width="9" style="2"/>
    <col min="780" max="780" width="11.375" style="2" customWidth="1"/>
    <col min="781" max="782" width="16.125" style="2" customWidth="1"/>
    <col min="783" max="783" width="9.375" style="2" customWidth="1"/>
    <col min="784" max="784" width="9.125" style="2" customWidth="1"/>
    <col min="785" max="785" width="6.75" style="2" bestFit="1" customWidth="1"/>
    <col min="786" max="786" width="7.75" style="2" customWidth="1"/>
    <col min="787" max="788" width="8.375" style="2" customWidth="1"/>
    <col min="789" max="789" width="9" style="2" customWidth="1"/>
    <col min="790" max="790" width="9.125" style="2" customWidth="1"/>
    <col min="791" max="791" width="13.25" style="2" customWidth="1"/>
    <col min="792" max="1026" width="9" style="2"/>
    <col min="1027" max="1027" width="3.625" style="2" bestFit="1" customWidth="1"/>
    <col min="1028" max="1028" width="9" style="2"/>
    <col min="1029" max="1029" width="6.875" style="2" customWidth="1"/>
    <col min="1030" max="1030" width="23" style="2" customWidth="1"/>
    <col min="1031" max="1032" width="9" style="2" customWidth="1"/>
    <col min="1033" max="1033" width="13" style="2" customWidth="1"/>
    <col min="1034" max="1035" width="9" style="2"/>
    <col min="1036" max="1036" width="11.375" style="2" customWidth="1"/>
    <col min="1037" max="1038" width="16.125" style="2" customWidth="1"/>
    <col min="1039" max="1039" width="9.375" style="2" customWidth="1"/>
    <col min="1040" max="1040" width="9.125" style="2" customWidth="1"/>
    <col min="1041" max="1041" width="6.75" style="2" bestFit="1" customWidth="1"/>
    <col min="1042" max="1042" width="7.75" style="2" customWidth="1"/>
    <col min="1043" max="1044" width="8.375" style="2" customWidth="1"/>
    <col min="1045" max="1045" width="9" style="2" customWidth="1"/>
    <col min="1046" max="1046" width="9.125" style="2" customWidth="1"/>
    <col min="1047" max="1047" width="13.25" style="2" customWidth="1"/>
    <col min="1048" max="1282" width="9" style="2"/>
    <col min="1283" max="1283" width="3.625" style="2" bestFit="1" customWidth="1"/>
    <col min="1284" max="1284" width="9" style="2"/>
    <col min="1285" max="1285" width="6.875" style="2" customWidth="1"/>
    <col min="1286" max="1286" width="23" style="2" customWidth="1"/>
    <col min="1287" max="1288" width="9" style="2" customWidth="1"/>
    <col min="1289" max="1289" width="13" style="2" customWidth="1"/>
    <col min="1290" max="1291" width="9" style="2"/>
    <col min="1292" max="1292" width="11.375" style="2" customWidth="1"/>
    <col min="1293" max="1294" width="16.125" style="2" customWidth="1"/>
    <col min="1295" max="1295" width="9.375" style="2" customWidth="1"/>
    <col min="1296" max="1296" width="9.125" style="2" customWidth="1"/>
    <col min="1297" max="1297" width="6.75" style="2" bestFit="1" customWidth="1"/>
    <col min="1298" max="1298" width="7.75" style="2" customWidth="1"/>
    <col min="1299" max="1300" width="8.375" style="2" customWidth="1"/>
    <col min="1301" max="1301" width="9" style="2" customWidth="1"/>
    <col min="1302" max="1302" width="9.125" style="2" customWidth="1"/>
    <col min="1303" max="1303" width="13.25" style="2" customWidth="1"/>
    <col min="1304" max="1538" width="9" style="2"/>
    <col min="1539" max="1539" width="3.625" style="2" bestFit="1" customWidth="1"/>
    <col min="1540" max="1540" width="9" style="2"/>
    <col min="1541" max="1541" width="6.875" style="2" customWidth="1"/>
    <col min="1542" max="1542" width="23" style="2" customWidth="1"/>
    <col min="1543" max="1544" width="9" style="2" customWidth="1"/>
    <col min="1545" max="1545" width="13" style="2" customWidth="1"/>
    <col min="1546" max="1547" width="9" style="2"/>
    <col min="1548" max="1548" width="11.375" style="2" customWidth="1"/>
    <col min="1549" max="1550" width="16.125" style="2" customWidth="1"/>
    <col min="1551" max="1551" width="9.375" style="2" customWidth="1"/>
    <col min="1552" max="1552" width="9.125" style="2" customWidth="1"/>
    <col min="1553" max="1553" width="6.75" style="2" bestFit="1" customWidth="1"/>
    <col min="1554" max="1554" width="7.75" style="2" customWidth="1"/>
    <col min="1555" max="1556" width="8.375" style="2" customWidth="1"/>
    <col min="1557" max="1557" width="9" style="2" customWidth="1"/>
    <col min="1558" max="1558" width="9.125" style="2" customWidth="1"/>
    <col min="1559" max="1559" width="13.25" style="2" customWidth="1"/>
    <col min="1560" max="1794" width="9" style="2"/>
    <col min="1795" max="1795" width="3.625" style="2" bestFit="1" customWidth="1"/>
    <col min="1796" max="1796" width="9" style="2"/>
    <col min="1797" max="1797" width="6.875" style="2" customWidth="1"/>
    <col min="1798" max="1798" width="23" style="2" customWidth="1"/>
    <col min="1799" max="1800" width="9" style="2" customWidth="1"/>
    <col min="1801" max="1801" width="13" style="2" customWidth="1"/>
    <col min="1802" max="1803" width="9" style="2"/>
    <col min="1804" max="1804" width="11.375" style="2" customWidth="1"/>
    <col min="1805" max="1806" width="16.125" style="2" customWidth="1"/>
    <col min="1807" max="1807" width="9.375" style="2" customWidth="1"/>
    <col min="1808" max="1808" width="9.125" style="2" customWidth="1"/>
    <col min="1809" max="1809" width="6.75" style="2" bestFit="1" customWidth="1"/>
    <col min="1810" max="1810" width="7.75" style="2" customWidth="1"/>
    <col min="1811" max="1812" width="8.375" style="2" customWidth="1"/>
    <col min="1813" max="1813" width="9" style="2" customWidth="1"/>
    <col min="1814" max="1814" width="9.125" style="2" customWidth="1"/>
    <col min="1815" max="1815" width="13.25" style="2" customWidth="1"/>
    <col min="1816" max="2050" width="9" style="2"/>
    <col min="2051" max="2051" width="3.625" style="2" bestFit="1" customWidth="1"/>
    <col min="2052" max="2052" width="9" style="2"/>
    <col min="2053" max="2053" width="6.875" style="2" customWidth="1"/>
    <col min="2054" max="2054" width="23" style="2" customWidth="1"/>
    <col min="2055" max="2056" width="9" style="2" customWidth="1"/>
    <col min="2057" max="2057" width="13" style="2" customWidth="1"/>
    <col min="2058" max="2059" width="9" style="2"/>
    <col min="2060" max="2060" width="11.375" style="2" customWidth="1"/>
    <col min="2061" max="2062" width="16.125" style="2" customWidth="1"/>
    <col min="2063" max="2063" width="9.375" style="2" customWidth="1"/>
    <col min="2064" max="2064" width="9.125" style="2" customWidth="1"/>
    <col min="2065" max="2065" width="6.75" style="2" bestFit="1" customWidth="1"/>
    <col min="2066" max="2066" width="7.75" style="2" customWidth="1"/>
    <col min="2067" max="2068" width="8.375" style="2" customWidth="1"/>
    <col min="2069" max="2069" width="9" style="2" customWidth="1"/>
    <col min="2070" max="2070" width="9.125" style="2" customWidth="1"/>
    <col min="2071" max="2071" width="13.25" style="2" customWidth="1"/>
    <col min="2072" max="2306" width="9" style="2"/>
    <col min="2307" max="2307" width="3.625" style="2" bestFit="1" customWidth="1"/>
    <col min="2308" max="2308" width="9" style="2"/>
    <col min="2309" max="2309" width="6.875" style="2" customWidth="1"/>
    <col min="2310" max="2310" width="23" style="2" customWidth="1"/>
    <col min="2311" max="2312" width="9" style="2" customWidth="1"/>
    <col min="2313" max="2313" width="13" style="2" customWidth="1"/>
    <col min="2314" max="2315" width="9" style="2"/>
    <col min="2316" max="2316" width="11.375" style="2" customWidth="1"/>
    <col min="2317" max="2318" width="16.125" style="2" customWidth="1"/>
    <col min="2319" max="2319" width="9.375" style="2" customWidth="1"/>
    <col min="2320" max="2320" width="9.125" style="2" customWidth="1"/>
    <col min="2321" max="2321" width="6.75" style="2" bestFit="1" customWidth="1"/>
    <col min="2322" max="2322" width="7.75" style="2" customWidth="1"/>
    <col min="2323" max="2324" width="8.375" style="2" customWidth="1"/>
    <col min="2325" max="2325" width="9" style="2" customWidth="1"/>
    <col min="2326" max="2326" width="9.125" style="2" customWidth="1"/>
    <col min="2327" max="2327" width="13.25" style="2" customWidth="1"/>
    <col min="2328" max="2562" width="9" style="2"/>
    <col min="2563" max="2563" width="3.625" style="2" bestFit="1" customWidth="1"/>
    <col min="2564" max="2564" width="9" style="2"/>
    <col min="2565" max="2565" width="6.875" style="2" customWidth="1"/>
    <col min="2566" max="2566" width="23" style="2" customWidth="1"/>
    <col min="2567" max="2568" width="9" style="2" customWidth="1"/>
    <col min="2569" max="2569" width="13" style="2" customWidth="1"/>
    <col min="2570" max="2571" width="9" style="2"/>
    <col min="2572" max="2572" width="11.375" style="2" customWidth="1"/>
    <col min="2573" max="2574" width="16.125" style="2" customWidth="1"/>
    <col min="2575" max="2575" width="9.375" style="2" customWidth="1"/>
    <col min="2576" max="2576" width="9.125" style="2" customWidth="1"/>
    <col min="2577" max="2577" width="6.75" style="2" bestFit="1" customWidth="1"/>
    <col min="2578" max="2578" width="7.75" style="2" customWidth="1"/>
    <col min="2579" max="2580" width="8.375" style="2" customWidth="1"/>
    <col min="2581" max="2581" width="9" style="2" customWidth="1"/>
    <col min="2582" max="2582" width="9.125" style="2" customWidth="1"/>
    <col min="2583" max="2583" width="13.25" style="2" customWidth="1"/>
    <col min="2584" max="2818" width="9" style="2"/>
    <col min="2819" max="2819" width="3.625" style="2" bestFit="1" customWidth="1"/>
    <col min="2820" max="2820" width="9" style="2"/>
    <col min="2821" max="2821" width="6.875" style="2" customWidth="1"/>
    <col min="2822" max="2822" width="23" style="2" customWidth="1"/>
    <col min="2823" max="2824" width="9" style="2" customWidth="1"/>
    <col min="2825" max="2825" width="13" style="2" customWidth="1"/>
    <col min="2826" max="2827" width="9" style="2"/>
    <col min="2828" max="2828" width="11.375" style="2" customWidth="1"/>
    <col min="2829" max="2830" width="16.125" style="2" customWidth="1"/>
    <col min="2831" max="2831" width="9.375" style="2" customWidth="1"/>
    <col min="2832" max="2832" width="9.125" style="2" customWidth="1"/>
    <col min="2833" max="2833" width="6.75" style="2" bestFit="1" customWidth="1"/>
    <col min="2834" max="2834" width="7.75" style="2" customWidth="1"/>
    <col min="2835" max="2836" width="8.375" style="2" customWidth="1"/>
    <col min="2837" max="2837" width="9" style="2" customWidth="1"/>
    <col min="2838" max="2838" width="9.125" style="2" customWidth="1"/>
    <col min="2839" max="2839" width="13.25" style="2" customWidth="1"/>
    <col min="2840" max="3074" width="9" style="2"/>
    <col min="3075" max="3075" width="3.625" style="2" bestFit="1" customWidth="1"/>
    <col min="3076" max="3076" width="9" style="2"/>
    <col min="3077" max="3077" width="6.875" style="2" customWidth="1"/>
    <col min="3078" max="3078" width="23" style="2" customWidth="1"/>
    <col min="3079" max="3080" width="9" style="2" customWidth="1"/>
    <col min="3081" max="3081" width="13" style="2" customWidth="1"/>
    <col min="3082" max="3083" width="9" style="2"/>
    <col min="3084" max="3084" width="11.375" style="2" customWidth="1"/>
    <col min="3085" max="3086" width="16.125" style="2" customWidth="1"/>
    <col min="3087" max="3087" width="9.375" style="2" customWidth="1"/>
    <col min="3088" max="3088" width="9.125" style="2" customWidth="1"/>
    <col min="3089" max="3089" width="6.75" style="2" bestFit="1" customWidth="1"/>
    <col min="3090" max="3090" width="7.75" style="2" customWidth="1"/>
    <col min="3091" max="3092" width="8.375" style="2" customWidth="1"/>
    <col min="3093" max="3093" width="9" style="2" customWidth="1"/>
    <col min="3094" max="3094" width="9.125" style="2" customWidth="1"/>
    <col min="3095" max="3095" width="13.25" style="2" customWidth="1"/>
    <col min="3096" max="3330" width="9" style="2"/>
    <col min="3331" max="3331" width="3.625" style="2" bestFit="1" customWidth="1"/>
    <col min="3332" max="3332" width="9" style="2"/>
    <col min="3333" max="3333" width="6.875" style="2" customWidth="1"/>
    <col min="3334" max="3334" width="23" style="2" customWidth="1"/>
    <col min="3335" max="3336" width="9" style="2" customWidth="1"/>
    <col min="3337" max="3337" width="13" style="2" customWidth="1"/>
    <col min="3338" max="3339" width="9" style="2"/>
    <col min="3340" max="3340" width="11.375" style="2" customWidth="1"/>
    <col min="3341" max="3342" width="16.125" style="2" customWidth="1"/>
    <col min="3343" max="3343" width="9.375" style="2" customWidth="1"/>
    <col min="3344" max="3344" width="9.125" style="2" customWidth="1"/>
    <col min="3345" max="3345" width="6.75" style="2" bestFit="1" customWidth="1"/>
    <col min="3346" max="3346" width="7.75" style="2" customWidth="1"/>
    <col min="3347" max="3348" width="8.375" style="2" customWidth="1"/>
    <col min="3349" max="3349" width="9" style="2" customWidth="1"/>
    <col min="3350" max="3350" width="9.125" style="2" customWidth="1"/>
    <col min="3351" max="3351" width="13.25" style="2" customWidth="1"/>
    <col min="3352" max="3586" width="9" style="2"/>
    <col min="3587" max="3587" width="3.625" style="2" bestFit="1" customWidth="1"/>
    <col min="3588" max="3588" width="9" style="2"/>
    <col min="3589" max="3589" width="6.875" style="2" customWidth="1"/>
    <col min="3590" max="3590" width="23" style="2" customWidth="1"/>
    <col min="3591" max="3592" width="9" style="2" customWidth="1"/>
    <col min="3593" max="3593" width="13" style="2" customWidth="1"/>
    <col min="3594" max="3595" width="9" style="2"/>
    <col min="3596" max="3596" width="11.375" style="2" customWidth="1"/>
    <col min="3597" max="3598" width="16.125" style="2" customWidth="1"/>
    <col min="3599" max="3599" width="9.375" style="2" customWidth="1"/>
    <col min="3600" max="3600" width="9.125" style="2" customWidth="1"/>
    <col min="3601" max="3601" width="6.75" style="2" bestFit="1" customWidth="1"/>
    <col min="3602" max="3602" width="7.75" style="2" customWidth="1"/>
    <col min="3603" max="3604" width="8.375" style="2" customWidth="1"/>
    <col min="3605" max="3605" width="9" style="2" customWidth="1"/>
    <col min="3606" max="3606" width="9.125" style="2" customWidth="1"/>
    <col min="3607" max="3607" width="13.25" style="2" customWidth="1"/>
    <col min="3608" max="3842" width="9" style="2"/>
    <col min="3843" max="3843" width="3.625" style="2" bestFit="1" customWidth="1"/>
    <col min="3844" max="3844" width="9" style="2"/>
    <col min="3845" max="3845" width="6.875" style="2" customWidth="1"/>
    <col min="3846" max="3846" width="23" style="2" customWidth="1"/>
    <col min="3847" max="3848" width="9" style="2" customWidth="1"/>
    <col min="3849" max="3849" width="13" style="2" customWidth="1"/>
    <col min="3850" max="3851" width="9" style="2"/>
    <col min="3852" max="3852" width="11.375" style="2" customWidth="1"/>
    <col min="3853" max="3854" width="16.125" style="2" customWidth="1"/>
    <col min="3855" max="3855" width="9.375" style="2" customWidth="1"/>
    <col min="3856" max="3856" width="9.125" style="2" customWidth="1"/>
    <col min="3857" max="3857" width="6.75" style="2" bestFit="1" customWidth="1"/>
    <col min="3858" max="3858" width="7.75" style="2" customWidth="1"/>
    <col min="3859" max="3860" width="8.375" style="2" customWidth="1"/>
    <col min="3861" max="3861" width="9" style="2" customWidth="1"/>
    <col min="3862" max="3862" width="9.125" style="2" customWidth="1"/>
    <col min="3863" max="3863" width="13.25" style="2" customWidth="1"/>
    <col min="3864" max="4098" width="9" style="2"/>
    <col min="4099" max="4099" width="3.625" style="2" bestFit="1" customWidth="1"/>
    <col min="4100" max="4100" width="9" style="2"/>
    <col min="4101" max="4101" width="6.875" style="2" customWidth="1"/>
    <col min="4102" max="4102" width="23" style="2" customWidth="1"/>
    <col min="4103" max="4104" width="9" style="2" customWidth="1"/>
    <col min="4105" max="4105" width="13" style="2" customWidth="1"/>
    <col min="4106" max="4107" width="9" style="2"/>
    <col min="4108" max="4108" width="11.375" style="2" customWidth="1"/>
    <col min="4109" max="4110" width="16.125" style="2" customWidth="1"/>
    <col min="4111" max="4111" width="9.375" style="2" customWidth="1"/>
    <col min="4112" max="4112" width="9.125" style="2" customWidth="1"/>
    <col min="4113" max="4113" width="6.75" style="2" bestFit="1" customWidth="1"/>
    <col min="4114" max="4114" width="7.75" style="2" customWidth="1"/>
    <col min="4115" max="4116" width="8.375" style="2" customWidth="1"/>
    <col min="4117" max="4117" width="9" style="2" customWidth="1"/>
    <col min="4118" max="4118" width="9.125" style="2" customWidth="1"/>
    <col min="4119" max="4119" width="13.25" style="2" customWidth="1"/>
    <col min="4120" max="4354" width="9" style="2"/>
    <col min="4355" max="4355" width="3.625" style="2" bestFit="1" customWidth="1"/>
    <col min="4356" max="4356" width="9" style="2"/>
    <col min="4357" max="4357" width="6.875" style="2" customWidth="1"/>
    <col min="4358" max="4358" width="23" style="2" customWidth="1"/>
    <col min="4359" max="4360" width="9" style="2" customWidth="1"/>
    <col min="4361" max="4361" width="13" style="2" customWidth="1"/>
    <col min="4362" max="4363" width="9" style="2"/>
    <col min="4364" max="4364" width="11.375" style="2" customWidth="1"/>
    <col min="4365" max="4366" width="16.125" style="2" customWidth="1"/>
    <col min="4367" max="4367" width="9.375" style="2" customWidth="1"/>
    <col min="4368" max="4368" width="9.125" style="2" customWidth="1"/>
    <col min="4369" max="4369" width="6.75" style="2" bestFit="1" customWidth="1"/>
    <col min="4370" max="4370" width="7.75" style="2" customWidth="1"/>
    <col min="4371" max="4372" width="8.375" style="2" customWidth="1"/>
    <col min="4373" max="4373" width="9" style="2" customWidth="1"/>
    <col min="4374" max="4374" width="9.125" style="2" customWidth="1"/>
    <col min="4375" max="4375" width="13.25" style="2" customWidth="1"/>
    <col min="4376" max="4610" width="9" style="2"/>
    <col min="4611" max="4611" width="3.625" style="2" bestFit="1" customWidth="1"/>
    <col min="4612" max="4612" width="9" style="2"/>
    <col min="4613" max="4613" width="6.875" style="2" customWidth="1"/>
    <col min="4614" max="4614" width="23" style="2" customWidth="1"/>
    <col min="4615" max="4616" width="9" style="2" customWidth="1"/>
    <col min="4617" max="4617" width="13" style="2" customWidth="1"/>
    <col min="4618" max="4619" width="9" style="2"/>
    <col min="4620" max="4620" width="11.375" style="2" customWidth="1"/>
    <col min="4621" max="4622" width="16.125" style="2" customWidth="1"/>
    <col min="4623" max="4623" width="9.375" style="2" customWidth="1"/>
    <col min="4624" max="4624" width="9.125" style="2" customWidth="1"/>
    <col min="4625" max="4625" width="6.75" style="2" bestFit="1" customWidth="1"/>
    <col min="4626" max="4626" width="7.75" style="2" customWidth="1"/>
    <col min="4627" max="4628" width="8.375" style="2" customWidth="1"/>
    <col min="4629" max="4629" width="9" style="2" customWidth="1"/>
    <col min="4630" max="4630" width="9.125" style="2" customWidth="1"/>
    <col min="4631" max="4631" width="13.25" style="2" customWidth="1"/>
    <col min="4632" max="4866" width="9" style="2"/>
    <col min="4867" max="4867" width="3.625" style="2" bestFit="1" customWidth="1"/>
    <col min="4868" max="4868" width="9" style="2"/>
    <col min="4869" max="4869" width="6.875" style="2" customWidth="1"/>
    <col min="4870" max="4870" width="23" style="2" customWidth="1"/>
    <col min="4871" max="4872" width="9" style="2" customWidth="1"/>
    <col min="4873" max="4873" width="13" style="2" customWidth="1"/>
    <col min="4874" max="4875" width="9" style="2"/>
    <col min="4876" max="4876" width="11.375" style="2" customWidth="1"/>
    <col min="4877" max="4878" width="16.125" style="2" customWidth="1"/>
    <col min="4879" max="4879" width="9.375" style="2" customWidth="1"/>
    <col min="4880" max="4880" width="9.125" style="2" customWidth="1"/>
    <col min="4881" max="4881" width="6.75" style="2" bestFit="1" customWidth="1"/>
    <col min="4882" max="4882" width="7.75" style="2" customWidth="1"/>
    <col min="4883" max="4884" width="8.375" style="2" customWidth="1"/>
    <col min="4885" max="4885" width="9" style="2" customWidth="1"/>
    <col min="4886" max="4886" width="9.125" style="2" customWidth="1"/>
    <col min="4887" max="4887" width="13.25" style="2" customWidth="1"/>
    <col min="4888" max="5122" width="9" style="2"/>
    <col min="5123" max="5123" width="3.625" style="2" bestFit="1" customWidth="1"/>
    <col min="5124" max="5124" width="9" style="2"/>
    <col min="5125" max="5125" width="6.875" style="2" customWidth="1"/>
    <col min="5126" max="5126" width="23" style="2" customWidth="1"/>
    <col min="5127" max="5128" width="9" style="2" customWidth="1"/>
    <col min="5129" max="5129" width="13" style="2" customWidth="1"/>
    <col min="5130" max="5131" width="9" style="2"/>
    <col min="5132" max="5132" width="11.375" style="2" customWidth="1"/>
    <col min="5133" max="5134" width="16.125" style="2" customWidth="1"/>
    <col min="5135" max="5135" width="9.375" style="2" customWidth="1"/>
    <col min="5136" max="5136" width="9.125" style="2" customWidth="1"/>
    <col min="5137" max="5137" width="6.75" style="2" bestFit="1" customWidth="1"/>
    <col min="5138" max="5138" width="7.75" style="2" customWidth="1"/>
    <col min="5139" max="5140" width="8.375" style="2" customWidth="1"/>
    <col min="5141" max="5141" width="9" style="2" customWidth="1"/>
    <col min="5142" max="5142" width="9.125" style="2" customWidth="1"/>
    <col min="5143" max="5143" width="13.25" style="2" customWidth="1"/>
    <col min="5144" max="5378" width="9" style="2"/>
    <col min="5379" max="5379" width="3.625" style="2" bestFit="1" customWidth="1"/>
    <col min="5380" max="5380" width="9" style="2"/>
    <col min="5381" max="5381" width="6.875" style="2" customWidth="1"/>
    <col min="5382" max="5382" width="23" style="2" customWidth="1"/>
    <col min="5383" max="5384" width="9" style="2" customWidth="1"/>
    <col min="5385" max="5385" width="13" style="2" customWidth="1"/>
    <col min="5386" max="5387" width="9" style="2"/>
    <col min="5388" max="5388" width="11.375" style="2" customWidth="1"/>
    <col min="5389" max="5390" width="16.125" style="2" customWidth="1"/>
    <col min="5391" max="5391" width="9.375" style="2" customWidth="1"/>
    <col min="5392" max="5392" width="9.125" style="2" customWidth="1"/>
    <col min="5393" max="5393" width="6.75" style="2" bestFit="1" customWidth="1"/>
    <col min="5394" max="5394" width="7.75" style="2" customWidth="1"/>
    <col min="5395" max="5396" width="8.375" style="2" customWidth="1"/>
    <col min="5397" max="5397" width="9" style="2" customWidth="1"/>
    <col min="5398" max="5398" width="9.125" style="2" customWidth="1"/>
    <col min="5399" max="5399" width="13.25" style="2" customWidth="1"/>
    <col min="5400" max="5634" width="9" style="2"/>
    <col min="5635" max="5635" width="3.625" style="2" bestFit="1" customWidth="1"/>
    <col min="5636" max="5636" width="9" style="2"/>
    <col min="5637" max="5637" width="6.875" style="2" customWidth="1"/>
    <col min="5638" max="5638" width="23" style="2" customWidth="1"/>
    <col min="5639" max="5640" width="9" style="2" customWidth="1"/>
    <col min="5641" max="5641" width="13" style="2" customWidth="1"/>
    <col min="5642" max="5643" width="9" style="2"/>
    <col min="5644" max="5644" width="11.375" style="2" customWidth="1"/>
    <col min="5645" max="5646" width="16.125" style="2" customWidth="1"/>
    <col min="5647" max="5647" width="9.375" style="2" customWidth="1"/>
    <col min="5648" max="5648" width="9.125" style="2" customWidth="1"/>
    <col min="5649" max="5649" width="6.75" style="2" bestFit="1" customWidth="1"/>
    <col min="5650" max="5650" width="7.75" style="2" customWidth="1"/>
    <col min="5651" max="5652" width="8.375" style="2" customWidth="1"/>
    <col min="5653" max="5653" width="9" style="2" customWidth="1"/>
    <col min="5654" max="5654" width="9.125" style="2" customWidth="1"/>
    <col min="5655" max="5655" width="13.25" style="2" customWidth="1"/>
    <col min="5656" max="5890" width="9" style="2"/>
    <col min="5891" max="5891" width="3.625" style="2" bestFit="1" customWidth="1"/>
    <col min="5892" max="5892" width="9" style="2"/>
    <col min="5893" max="5893" width="6.875" style="2" customWidth="1"/>
    <col min="5894" max="5894" width="23" style="2" customWidth="1"/>
    <col min="5895" max="5896" width="9" style="2" customWidth="1"/>
    <col min="5897" max="5897" width="13" style="2" customWidth="1"/>
    <col min="5898" max="5899" width="9" style="2"/>
    <col min="5900" max="5900" width="11.375" style="2" customWidth="1"/>
    <col min="5901" max="5902" width="16.125" style="2" customWidth="1"/>
    <col min="5903" max="5903" width="9.375" style="2" customWidth="1"/>
    <col min="5904" max="5904" width="9.125" style="2" customWidth="1"/>
    <col min="5905" max="5905" width="6.75" style="2" bestFit="1" customWidth="1"/>
    <col min="5906" max="5906" width="7.75" style="2" customWidth="1"/>
    <col min="5907" max="5908" width="8.375" style="2" customWidth="1"/>
    <col min="5909" max="5909" width="9" style="2" customWidth="1"/>
    <col min="5910" max="5910" width="9.125" style="2" customWidth="1"/>
    <col min="5911" max="5911" width="13.25" style="2" customWidth="1"/>
    <col min="5912" max="6146" width="9" style="2"/>
    <col min="6147" max="6147" width="3.625" style="2" bestFit="1" customWidth="1"/>
    <col min="6148" max="6148" width="9" style="2"/>
    <col min="6149" max="6149" width="6.875" style="2" customWidth="1"/>
    <col min="6150" max="6150" width="23" style="2" customWidth="1"/>
    <col min="6151" max="6152" width="9" style="2" customWidth="1"/>
    <col min="6153" max="6153" width="13" style="2" customWidth="1"/>
    <col min="6154" max="6155" width="9" style="2"/>
    <col min="6156" max="6156" width="11.375" style="2" customWidth="1"/>
    <col min="6157" max="6158" width="16.125" style="2" customWidth="1"/>
    <col min="6159" max="6159" width="9.375" style="2" customWidth="1"/>
    <col min="6160" max="6160" width="9.125" style="2" customWidth="1"/>
    <col min="6161" max="6161" width="6.75" style="2" bestFit="1" customWidth="1"/>
    <col min="6162" max="6162" width="7.75" style="2" customWidth="1"/>
    <col min="6163" max="6164" width="8.375" style="2" customWidth="1"/>
    <col min="6165" max="6165" width="9" style="2" customWidth="1"/>
    <col min="6166" max="6166" width="9.125" style="2" customWidth="1"/>
    <col min="6167" max="6167" width="13.25" style="2" customWidth="1"/>
    <col min="6168" max="6402" width="9" style="2"/>
    <col min="6403" max="6403" width="3.625" style="2" bestFit="1" customWidth="1"/>
    <col min="6404" max="6404" width="9" style="2"/>
    <col min="6405" max="6405" width="6.875" style="2" customWidth="1"/>
    <col min="6406" max="6406" width="23" style="2" customWidth="1"/>
    <col min="6407" max="6408" width="9" style="2" customWidth="1"/>
    <col min="6409" max="6409" width="13" style="2" customWidth="1"/>
    <col min="6410" max="6411" width="9" style="2"/>
    <col min="6412" max="6412" width="11.375" style="2" customWidth="1"/>
    <col min="6413" max="6414" width="16.125" style="2" customWidth="1"/>
    <col min="6415" max="6415" width="9.375" style="2" customWidth="1"/>
    <col min="6416" max="6416" width="9.125" style="2" customWidth="1"/>
    <col min="6417" max="6417" width="6.75" style="2" bestFit="1" customWidth="1"/>
    <col min="6418" max="6418" width="7.75" style="2" customWidth="1"/>
    <col min="6419" max="6420" width="8.375" style="2" customWidth="1"/>
    <col min="6421" max="6421" width="9" style="2" customWidth="1"/>
    <col min="6422" max="6422" width="9.125" style="2" customWidth="1"/>
    <col min="6423" max="6423" width="13.25" style="2" customWidth="1"/>
    <col min="6424" max="6658" width="9" style="2"/>
    <col min="6659" max="6659" width="3.625" style="2" bestFit="1" customWidth="1"/>
    <col min="6660" max="6660" width="9" style="2"/>
    <col min="6661" max="6661" width="6.875" style="2" customWidth="1"/>
    <col min="6662" max="6662" width="23" style="2" customWidth="1"/>
    <col min="6663" max="6664" width="9" style="2" customWidth="1"/>
    <col min="6665" max="6665" width="13" style="2" customWidth="1"/>
    <col min="6666" max="6667" width="9" style="2"/>
    <col min="6668" max="6668" width="11.375" style="2" customWidth="1"/>
    <col min="6669" max="6670" width="16.125" style="2" customWidth="1"/>
    <col min="6671" max="6671" width="9.375" style="2" customWidth="1"/>
    <col min="6672" max="6672" width="9.125" style="2" customWidth="1"/>
    <col min="6673" max="6673" width="6.75" style="2" bestFit="1" customWidth="1"/>
    <col min="6674" max="6674" width="7.75" style="2" customWidth="1"/>
    <col min="6675" max="6676" width="8.375" style="2" customWidth="1"/>
    <col min="6677" max="6677" width="9" style="2" customWidth="1"/>
    <col min="6678" max="6678" width="9.125" style="2" customWidth="1"/>
    <col min="6679" max="6679" width="13.25" style="2" customWidth="1"/>
    <col min="6680" max="6914" width="9" style="2"/>
    <col min="6915" max="6915" width="3.625" style="2" bestFit="1" customWidth="1"/>
    <col min="6916" max="6916" width="9" style="2"/>
    <col min="6917" max="6917" width="6.875" style="2" customWidth="1"/>
    <col min="6918" max="6918" width="23" style="2" customWidth="1"/>
    <col min="6919" max="6920" width="9" style="2" customWidth="1"/>
    <col min="6921" max="6921" width="13" style="2" customWidth="1"/>
    <col min="6922" max="6923" width="9" style="2"/>
    <col min="6924" max="6924" width="11.375" style="2" customWidth="1"/>
    <col min="6925" max="6926" width="16.125" style="2" customWidth="1"/>
    <col min="6927" max="6927" width="9.375" style="2" customWidth="1"/>
    <col min="6928" max="6928" width="9.125" style="2" customWidth="1"/>
    <col min="6929" max="6929" width="6.75" style="2" bestFit="1" customWidth="1"/>
    <col min="6930" max="6930" width="7.75" style="2" customWidth="1"/>
    <col min="6931" max="6932" width="8.375" style="2" customWidth="1"/>
    <col min="6933" max="6933" width="9" style="2" customWidth="1"/>
    <col min="6934" max="6934" width="9.125" style="2" customWidth="1"/>
    <col min="6935" max="6935" width="13.25" style="2" customWidth="1"/>
    <col min="6936" max="7170" width="9" style="2"/>
    <col min="7171" max="7171" width="3.625" style="2" bestFit="1" customWidth="1"/>
    <col min="7172" max="7172" width="9" style="2"/>
    <col min="7173" max="7173" width="6.875" style="2" customWidth="1"/>
    <col min="7174" max="7174" width="23" style="2" customWidth="1"/>
    <col min="7175" max="7176" width="9" style="2" customWidth="1"/>
    <col min="7177" max="7177" width="13" style="2" customWidth="1"/>
    <col min="7178" max="7179" width="9" style="2"/>
    <col min="7180" max="7180" width="11.375" style="2" customWidth="1"/>
    <col min="7181" max="7182" width="16.125" style="2" customWidth="1"/>
    <col min="7183" max="7183" width="9.375" style="2" customWidth="1"/>
    <col min="7184" max="7184" width="9.125" style="2" customWidth="1"/>
    <col min="7185" max="7185" width="6.75" style="2" bestFit="1" customWidth="1"/>
    <col min="7186" max="7186" width="7.75" style="2" customWidth="1"/>
    <col min="7187" max="7188" width="8.375" style="2" customWidth="1"/>
    <col min="7189" max="7189" width="9" style="2" customWidth="1"/>
    <col min="7190" max="7190" width="9.125" style="2" customWidth="1"/>
    <col min="7191" max="7191" width="13.25" style="2" customWidth="1"/>
    <col min="7192" max="7426" width="9" style="2"/>
    <col min="7427" max="7427" width="3.625" style="2" bestFit="1" customWidth="1"/>
    <col min="7428" max="7428" width="9" style="2"/>
    <col min="7429" max="7429" width="6.875" style="2" customWidth="1"/>
    <col min="7430" max="7430" width="23" style="2" customWidth="1"/>
    <col min="7431" max="7432" width="9" style="2" customWidth="1"/>
    <col min="7433" max="7433" width="13" style="2" customWidth="1"/>
    <col min="7434" max="7435" width="9" style="2"/>
    <col min="7436" max="7436" width="11.375" style="2" customWidth="1"/>
    <col min="7437" max="7438" width="16.125" style="2" customWidth="1"/>
    <col min="7439" max="7439" width="9.375" style="2" customWidth="1"/>
    <col min="7440" max="7440" width="9.125" style="2" customWidth="1"/>
    <col min="7441" max="7441" width="6.75" style="2" bestFit="1" customWidth="1"/>
    <col min="7442" max="7442" width="7.75" style="2" customWidth="1"/>
    <col min="7443" max="7444" width="8.375" style="2" customWidth="1"/>
    <col min="7445" max="7445" width="9" style="2" customWidth="1"/>
    <col min="7446" max="7446" width="9.125" style="2" customWidth="1"/>
    <col min="7447" max="7447" width="13.25" style="2" customWidth="1"/>
    <col min="7448" max="7682" width="9" style="2"/>
    <col min="7683" max="7683" width="3.625" style="2" bestFit="1" customWidth="1"/>
    <col min="7684" max="7684" width="9" style="2"/>
    <col min="7685" max="7685" width="6.875" style="2" customWidth="1"/>
    <col min="7686" max="7686" width="23" style="2" customWidth="1"/>
    <col min="7687" max="7688" width="9" style="2" customWidth="1"/>
    <col min="7689" max="7689" width="13" style="2" customWidth="1"/>
    <col min="7690" max="7691" width="9" style="2"/>
    <col min="7692" max="7692" width="11.375" style="2" customWidth="1"/>
    <col min="7693" max="7694" width="16.125" style="2" customWidth="1"/>
    <col min="7695" max="7695" width="9.375" style="2" customWidth="1"/>
    <col min="7696" max="7696" width="9.125" style="2" customWidth="1"/>
    <col min="7697" max="7697" width="6.75" style="2" bestFit="1" customWidth="1"/>
    <col min="7698" max="7698" width="7.75" style="2" customWidth="1"/>
    <col min="7699" max="7700" width="8.375" style="2" customWidth="1"/>
    <col min="7701" max="7701" width="9" style="2" customWidth="1"/>
    <col min="7702" max="7702" width="9.125" style="2" customWidth="1"/>
    <col min="7703" max="7703" width="13.25" style="2" customWidth="1"/>
    <col min="7704" max="7938" width="9" style="2"/>
    <col min="7939" max="7939" width="3.625" style="2" bestFit="1" customWidth="1"/>
    <col min="7940" max="7940" width="9" style="2"/>
    <col min="7941" max="7941" width="6.875" style="2" customWidth="1"/>
    <col min="7942" max="7942" width="23" style="2" customWidth="1"/>
    <col min="7943" max="7944" width="9" style="2" customWidth="1"/>
    <col min="7945" max="7945" width="13" style="2" customWidth="1"/>
    <col min="7946" max="7947" width="9" style="2"/>
    <col min="7948" max="7948" width="11.375" style="2" customWidth="1"/>
    <col min="7949" max="7950" width="16.125" style="2" customWidth="1"/>
    <col min="7951" max="7951" width="9.375" style="2" customWidth="1"/>
    <col min="7952" max="7952" width="9.125" style="2" customWidth="1"/>
    <col min="7953" max="7953" width="6.75" style="2" bestFit="1" customWidth="1"/>
    <col min="7954" max="7954" width="7.75" style="2" customWidth="1"/>
    <col min="7955" max="7956" width="8.375" style="2" customWidth="1"/>
    <col min="7957" max="7957" width="9" style="2" customWidth="1"/>
    <col min="7958" max="7958" width="9.125" style="2" customWidth="1"/>
    <col min="7959" max="7959" width="13.25" style="2" customWidth="1"/>
    <col min="7960" max="8194" width="9" style="2"/>
    <col min="8195" max="8195" width="3.625" style="2" bestFit="1" customWidth="1"/>
    <col min="8196" max="8196" width="9" style="2"/>
    <col min="8197" max="8197" width="6.875" style="2" customWidth="1"/>
    <col min="8198" max="8198" width="23" style="2" customWidth="1"/>
    <col min="8199" max="8200" width="9" style="2" customWidth="1"/>
    <col min="8201" max="8201" width="13" style="2" customWidth="1"/>
    <col min="8202" max="8203" width="9" style="2"/>
    <col min="8204" max="8204" width="11.375" style="2" customWidth="1"/>
    <col min="8205" max="8206" width="16.125" style="2" customWidth="1"/>
    <col min="8207" max="8207" width="9.375" style="2" customWidth="1"/>
    <col min="8208" max="8208" width="9.125" style="2" customWidth="1"/>
    <col min="8209" max="8209" width="6.75" style="2" bestFit="1" customWidth="1"/>
    <col min="8210" max="8210" width="7.75" style="2" customWidth="1"/>
    <col min="8211" max="8212" width="8.375" style="2" customWidth="1"/>
    <col min="8213" max="8213" width="9" style="2" customWidth="1"/>
    <col min="8214" max="8214" width="9.125" style="2" customWidth="1"/>
    <col min="8215" max="8215" width="13.25" style="2" customWidth="1"/>
    <col min="8216" max="8450" width="9" style="2"/>
    <col min="8451" max="8451" width="3.625" style="2" bestFit="1" customWidth="1"/>
    <col min="8452" max="8452" width="9" style="2"/>
    <col min="8453" max="8453" width="6.875" style="2" customWidth="1"/>
    <col min="8454" max="8454" width="23" style="2" customWidth="1"/>
    <col min="8455" max="8456" width="9" style="2" customWidth="1"/>
    <col min="8457" max="8457" width="13" style="2" customWidth="1"/>
    <col min="8458" max="8459" width="9" style="2"/>
    <col min="8460" max="8460" width="11.375" style="2" customWidth="1"/>
    <col min="8461" max="8462" width="16.125" style="2" customWidth="1"/>
    <col min="8463" max="8463" width="9.375" style="2" customWidth="1"/>
    <col min="8464" max="8464" width="9.125" style="2" customWidth="1"/>
    <col min="8465" max="8465" width="6.75" style="2" bestFit="1" customWidth="1"/>
    <col min="8466" max="8466" width="7.75" style="2" customWidth="1"/>
    <col min="8467" max="8468" width="8.375" style="2" customWidth="1"/>
    <col min="8469" max="8469" width="9" style="2" customWidth="1"/>
    <col min="8470" max="8470" width="9.125" style="2" customWidth="1"/>
    <col min="8471" max="8471" width="13.25" style="2" customWidth="1"/>
    <col min="8472" max="8706" width="9" style="2"/>
    <col min="8707" max="8707" width="3.625" style="2" bestFit="1" customWidth="1"/>
    <col min="8708" max="8708" width="9" style="2"/>
    <col min="8709" max="8709" width="6.875" style="2" customWidth="1"/>
    <col min="8710" max="8710" width="23" style="2" customWidth="1"/>
    <col min="8711" max="8712" width="9" style="2" customWidth="1"/>
    <col min="8713" max="8713" width="13" style="2" customWidth="1"/>
    <col min="8714" max="8715" width="9" style="2"/>
    <col min="8716" max="8716" width="11.375" style="2" customWidth="1"/>
    <col min="8717" max="8718" width="16.125" style="2" customWidth="1"/>
    <col min="8719" max="8719" width="9.375" style="2" customWidth="1"/>
    <col min="8720" max="8720" width="9.125" style="2" customWidth="1"/>
    <col min="8721" max="8721" width="6.75" style="2" bestFit="1" customWidth="1"/>
    <col min="8722" max="8722" width="7.75" style="2" customWidth="1"/>
    <col min="8723" max="8724" width="8.375" style="2" customWidth="1"/>
    <col min="8725" max="8725" width="9" style="2" customWidth="1"/>
    <col min="8726" max="8726" width="9.125" style="2" customWidth="1"/>
    <col min="8727" max="8727" width="13.25" style="2" customWidth="1"/>
    <col min="8728" max="8962" width="9" style="2"/>
    <col min="8963" max="8963" width="3.625" style="2" bestFit="1" customWidth="1"/>
    <col min="8964" max="8964" width="9" style="2"/>
    <col min="8965" max="8965" width="6.875" style="2" customWidth="1"/>
    <col min="8966" max="8966" width="23" style="2" customWidth="1"/>
    <col min="8967" max="8968" width="9" style="2" customWidth="1"/>
    <col min="8969" max="8969" width="13" style="2" customWidth="1"/>
    <col min="8970" max="8971" width="9" style="2"/>
    <col min="8972" max="8972" width="11.375" style="2" customWidth="1"/>
    <col min="8973" max="8974" width="16.125" style="2" customWidth="1"/>
    <col min="8975" max="8975" width="9.375" style="2" customWidth="1"/>
    <col min="8976" max="8976" width="9.125" style="2" customWidth="1"/>
    <col min="8977" max="8977" width="6.75" style="2" bestFit="1" customWidth="1"/>
    <col min="8978" max="8978" width="7.75" style="2" customWidth="1"/>
    <col min="8979" max="8980" width="8.375" style="2" customWidth="1"/>
    <col min="8981" max="8981" width="9" style="2" customWidth="1"/>
    <col min="8982" max="8982" width="9.125" style="2" customWidth="1"/>
    <col min="8983" max="8983" width="13.25" style="2" customWidth="1"/>
    <col min="8984" max="9218" width="9" style="2"/>
    <col min="9219" max="9219" width="3.625" style="2" bestFit="1" customWidth="1"/>
    <col min="9220" max="9220" width="9" style="2"/>
    <col min="9221" max="9221" width="6.875" style="2" customWidth="1"/>
    <col min="9222" max="9222" width="23" style="2" customWidth="1"/>
    <col min="9223" max="9224" width="9" style="2" customWidth="1"/>
    <col min="9225" max="9225" width="13" style="2" customWidth="1"/>
    <col min="9226" max="9227" width="9" style="2"/>
    <col min="9228" max="9228" width="11.375" style="2" customWidth="1"/>
    <col min="9229" max="9230" width="16.125" style="2" customWidth="1"/>
    <col min="9231" max="9231" width="9.375" style="2" customWidth="1"/>
    <col min="9232" max="9232" width="9.125" style="2" customWidth="1"/>
    <col min="9233" max="9233" width="6.75" style="2" bestFit="1" customWidth="1"/>
    <col min="9234" max="9234" width="7.75" style="2" customWidth="1"/>
    <col min="9235" max="9236" width="8.375" style="2" customWidth="1"/>
    <col min="9237" max="9237" width="9" style="2" customWidth="1"/>
    <col min="9238" max="9238" width="9.125" style="2" customWidth="1"/>
    <col min="9239" max="9239" width="13.25" style="2" customWidth="1"/>
    <col min="9240" max="9474" width="9" style="2"/>
    <col min="9475" max="9475" width="3.625" style="2" bestFit="1" customWidth="1"/>
    <col min="9476" max="9476" width="9" style="2"/>
    <col min="9477" max="9477" width="6.875" style="2" customWidth="1"/>
    <col min="9478" max="9478" width="23" style="2" customWidth="1"/>
    <col min="9479" max="9480" width="9" style="2" customWidth="1"/>
    <col min="9481" max="9481" width="13" style="2" customWidth="1"/>
    <col min="9482" max="9483" width="9" style="2"/>
    <col min="9484" max="9484" width="11.375" style="2" customWidth="1"/>
    <col min="9485" max="9486" width="16.125" style="2" customWidth="1"/>
    <col min="9487" max="9487" width="9.375" style="2" customWidth="1"/>
    <col min="9488" max="9488" width="9.125" style="2" customWidth="1"/>
    <col min="9489" max="9489" width="6.75" style="2" bestFit="1" customWidth="1"/>
    <col min="9490" max="9490" width="7.75" style="2" customWidth="1"/>
    <col min="9491" max="9492" width="8.375" style="2" customWidth="1"/>
    <col min="9493" max="9493" width="9" style="2" customWidth="1"/>
    <col min="9494" max="9494" width="9.125" style="2" customWidth="1"/>
    <col min="9495" max="9495" width="13.25" style="2" customWidth="1"/>
    <col min="9496" max="9730" width="9" style="2"/>
    <col min="9731" max="9731" width="3.625" style="2" bestFit="1" customWidth="1"/>
    <col min="9732" max="9732" width="9" style="2"/>
    <col min="9733" max="9733" width="6.875" style="2" customWidth="1"/>
    <col min="9734" max="9734" width="23" style="2" customWidth="1"/>
    <col min="9735" max="9736" width="9" style="2" customWidth="1"/>
    <col min="9737" max="9737" width="13" style="2" customWidth="1"/>
    <col min="9738" max="9739" width="9" style="2"/>
    <col min="9740" max="9740" width="11.375" style="2" customWidth="1"/>
    <col min="9741" max="9742" width="16.125" style="2" customWidth="1"/>
    <col min="9743" max="9743" width="9.375" style="2" customWidth="1"/>
    <col min="9744" max="9744" width="9.125" style="2" customWidth="1"/>
    <col min="9745" max="9745" width="6.75" style="2" bestFit="1" customWidth="1"/>
    <col min="9746" max="9746" width="7.75" style="2" customWidth="1"/>
    <col min="9747" max="9748" width="8.375" style="2" customWidth="1"/>
    <col min="9749" max="9749" width="9" style="2" customWidth="1"/>
    <col min="9750" max="9750" width="9.125" style="2" customWidth="1"/>
    <col min="9751" max="9751" width="13.25" style="2" customWidth="1"/>
    <col min="9752" max="9986" width="9" style="2"/>
    <col min="9987" max="9987" width="3.625" style="2" bestFit="1" customWidth="1"/>
    <col min="9988" max="9988" width="9" style="2"/>
    <col min="9989" max="9989" width="6.875" style="2" customWidth="1"/>
    <col min="9990" max="9990" width="23" style="2" customWidth="1"/>
    <col min="9991" max="9992" width="9" style="2" customWidth="1"/>
    <col min="9993" max="9993" width="13" style="2" customWidth="1"/>
    <col min="9994" max="9995" width="9" style="2"/>
    <col min="9996" max="9996" width="11.375" style="2" customWidth="1"/>
    <col min="9997" max="9998" width="16.125" style="2" customWidth="1"/>
    <col min="9999" max="9999" width="9.375" style="2" customWidth="1"/>
    <col min="10000" max="10000" width="9.125" style="2" customWidth="1"/>
    <col min="10001" max="10001" width="6.75" style="2" bestFit="1" customWidth="1"/>
    <col min="10002" max="10002" width="7.75" style="2" customWidth="1"/>
    <col min="10003" max="10004" width="8.375" style="2" customWidth="1"/>
    <col min="10005" max="10005" width="9" style="2" customWidth="1"/>
    <col min="10006" max="10006" width="9.125" style="2" customWidth="1"/>
    <col min="10007" max="10007" width="13.25" style="2" customWidth="1"/>
    <col min="10008" max="10242" width="9" style="2"/>
    <col min="10243" max="10243" width="3.625" style="2" bestFit="1" customWidth="1"/>
    <col min="10244" max="10244" width="9" style="2"/>
    <col min="10245" max="10245" width="6.875" style="2" customWidth="1"/>
    <col min="10246" max="10246" width="23" style="2" customWidth="1"/>
    <col min="10247" max="10248" width="9" style="2" customWidth="1"/>
    <col min="10249" max="10249" width="13" style="2" customWidth="1"/>
    <col min="10250" max="10251" width="9" style="2"/>
    <col min="10252" max="10252" width="11.375" style="2" customWidth="1"/>
    <col min="10253" max="10254" width="16.125" style="2" customWidth="1"/>
    <col min="10255" max="10255" width="9.375" style="2" customWidth="1"/>
    <col min="10256" max="10256" width="9.125" style="2" customWidth="1"/>
    <col min="10257" max="10257" width="6.75" style="2" bestFit="1" customWidth="1"/>
    <col min="10258" max="10258" width="7.75" style="2" customWidth="1"/>
    <col min="10259" max="10260" width="8.375" style="2" customWidth="1"/>
    <col min="10261" max="10261" width="9" style="2" customWidth="1"/>
    <col min="10262" max="10262" width="9.125" style="2" customWidth="1"/>
    <col min="10263" max="10263" width="13.25" style="2" customWidth="1"/>
    <col min="10264" max="10498" width="9" style="2"/>
    <col min="10499" max="10499" width="3.625" style="2" bestFit="1" customWidth="1"/>
    <col min="10500" max="10500" width="9" style="2"/>
    <col min="10501" max="10501" width="6.875" style="2" customWidth="1"/>
    <col min="10502" max="10502" width="23" style="2" customWidth="1"/>
    <col min="10503" max="10504" width="9" style="2" customWidth="1"/>
    <col min="10505" max="10505" width="13" style="2" customWidth="1"/>
    <col min="10506" max="10507" width="9" style="2"/>
    <col min="10508" max="10508" width="11.375" style="2" customWidth="1"/>
    <col min="10509" max="10510" width="16.125" style="2" customWidth="1"/>
    <col min="10511" max="10511" width="9.375" style="2" customWidth="1"/>
    <col min="10512" max="10512" width="9.125" style="2" customWidth="1"/>
    <col min="10513" max="10513" width="6.75" style="2" bestFit="1" customWidth="1"/>
    <col min="10514" max="10514" width="7.75" style="2" customWidth="1"/>
    <col min="10515" max="10516" width="8.375" style="2" customWidth="1"/>
    <col min="10517" max="10517" width="9" style="2" customWidth="1"/>
    <col min="10518" max="10518" width="9.125" style="2" customWidth="1"/>
    <col min="10519" max="10519" width="13.25" style="2" customWidth="1"/>
    <col min="10520" max="10754" width="9" style="2"/>
    <col min="10755" max="10755" width="3.625" style="2" bestFit="1" customWidth="1"/>
    <col min="10756" max="10756" width="9" style="2"/>
    <col min="10757" max="10757" width="6.875" style="2" customWidth="1"/>
    <col min="10758" max="10758" width="23" style="2" customWidth="1"/>
    <col min="10759" max="10760" width="9" style="2" customWidth="1"/>
    <col min="10761" max="10761" width="13" style="2" customWidth="1"/>
    <col min="10762" max="10763" width="9" style="2"/>
    <col min="10764" max="10764" width="11.375" style="2" customWidth="1"/>
    <col min="10765" max="10766" width="16.125" style="2" customWidth="1"/>
    <col min="10767" max="10767" width="9.375" style="2" customWidth="1"/>
    <col min="10768" max="10768" width="9.125" style="2" customWidth="1"/>
    <col min="10769" max="10769" width="6.75" style="2" bestFit="1" customWidth="1"/>
    <col min="10770" max="10770" width="7.75" style="2" customWidth="1"/>
    <col min="10771" max="10772" width="8.375" style="2" customWidth="1"/>
    <col min="10773" max="10773" width="9" style="2" customWidth="1"/>
    <col min="10774" max="10774" width="9.125" style="2" customWidth="1"/>
    <col min="10775" max="10775" width="13.25" style="2" customWidth="1"/>
    <col min="10776" max="11010" width="9" style="2"/>
    <col min="11011" max="11011" width="3.625" style="2" bestFit="1" customWidth="1"/>
    <col min="11012" max="11012" width="9" style="2"/>
    <col min="11013" max="11013" width="6.875" style="2" customWidth="1"/>
    <col min="11014" max="11014" width="23" style="2" customWidth="1"/>
    <col min="11015" max="11016" width="9" style="2" customWidth="1"/>
    <col min="11017" max="11017" width="13" style="2" customWidth="1"/>
    <col min="11018" max="11019" width="9" style="2"/>
    <col min="11020" max="11020" width="11.375" style="2" customWidth="1"/>
    <col min="11021" max="11022" width="16.125" style="2" customWidth="1"/>
    <col min="11023" max="11023" width="9.375" style="2" customWidth="1"/>
    <col min="11024" max="11024" width="9.125" style="2" customWidth="1"/>
    <col min="11025" max="11025" width="6.75" style="2" bestFit="1" customWidth="1"/>
    <col min="11026" max="11026" width="7.75" style="2" customWidth="1"/>
    <col min="11027" max="11028" width="8.375" style="2" customWidth="1"/>
    <col min="11029" max="11029" width="9" style="2" customWidth="1"/>
    <col min="11030" max="11030" width="9.125" style="2" customWidth="1"/>
    <col min="11031" max="11031" width="13.25" style="2" customWidth="1"/>
    <col min="11032" max="11266" width="9" style="2"/>
    <col min="11267" max="11267" width="3.625" style="2" bestFit="1" customWidth="1"/>
    <col min="11268" max="11268" width="9" style="2"/>
    <col min="11269" max="11269" width="6.875" style="2" customWidth="1"/>
    <col min="11270" max="11270" width="23" style="2" customWidth="1"/>
    <col min="11271" max="11272" width="9" style="2" customWidth="1"/>
    <col min="11273" max="11273" width="13" style="2" customWidth="1"/>
    <col min="11274" max="11275" width="9" style="2"/>
    <col min="11276" max="11276" width="11.375" style="2" customWidth="1"/>
    <col min="11277" max="11278" width="16.125" style="2" customWidth="1"/>
    <col min="11279" max="11279" width="9.375" style="2" customWidth="1"/>
    <col min="11280" max="11280" width="9.125" style="2" customWidth="1"/>
    <col min="11281" max="11281" width="6.75" style="2" bestFit="1" customWidth="1"/>
    <col min="11282" max="11282" width="7.75" style="2" customWidth="1"/>
    <col min="11283" max="11284" width="8.375" style="2" customWidth="1"/>
    <col min="11285" max="11285" width="9" style="2" customWidth="1"/>
    <col min="11286" max="11286" width="9.125" style="2" customWidth="1"/>
    <col min="11287" max="11287" width="13.25" style="2" customWidth="1"/>
    <col min="11288" max="11522" width="9" style="2"/>
    <col min="11523" max="11523" width="3.625" style="2" bestFit="1" customWidth="1"/>
    <col min="11524" max="11524" width="9" style="2"/>
    <col min="11525" max="11525" width="6.875" style="2" customWidth="1"/>
    <col min="11526" max="11526" width="23" style="2" customWidth="1"/>
    <col min="11527" max="11528" width="9" style="2" customWidth="1"/>
    <col min="11529" max="11529" width="13" style="2" customWidth="1"/>
    <col min="11530" max="11531" width="9" style="2"/>
    <col min="11532" max="11532" width="11.375" style="2" customWidth="1"/>
    <col min="11533" max="11534" width="16.125" style="2" customWidth="1"/>
    <col min="11535" max="11535" width="9.375" style="2" customWidth="1"/>
    <col min="11536" max="11536" width="9.125" style="2" customWidth="1"/>
    <col min="11537" max="11537" width="6.75" style="2" bestFit="1" customWidth="1"/>
    <col min="11538" max="11538" width="7.75" style="2" customWidth="1"/>
    <col min="11539" max="11540" width="8.375" style="2" customWidth="1"/>
    <col min="11541" max="11541" width="9" style="2" customWidth="1"/>
    <col min="11542" max="11542" width="9.125" style="2" customWidth="1"/>
    <col min="11543" max="11543" width="13.25" style="2" customWidth="1"/>
    <col min="11544" max="11778" width="9" style="2"/>
    <col min="11779" max="11779" width="3.625" style="2" bestFit="1" customWidth="1"/>
    <col min="11780" max="11780" width="9" style="2"/>
    <col min="11781" max="11781" width="6.875" style="2" customWidth="1"/>
    <col min="11782" max="11782" width="23" style="2" customWidth="1"/>
    <col min="11783" max="11784" width="9" style="2" customWidth="1"/>
    <col min="11785" max="11785" width="13" style="2" customWidth="1"/>
    <col min="11786" max="11787" width="9" style="2"/>
    <col min="11788" max="11788" width="11.375" style="2" customWidth="1"/>
    <col min="11789" max="11790" width="16.125" style="2" customWidth="1"/>
    <col min="11791" max="11791" width="9.375" style="2" customWidth="1"/>
    <col min="11792" max="11792" width="9.125" style="2" customWidth="1"/>
    <col min="11793" max="11793" width="6.75" style="2" bestFit="1" customWidth="1"/>
    <col min="11794" max="11794" width="7.75" style="2" customWidth="1"/>
    <col min="11795" max="11796" width="8.375" style="2" customWidth="1"/>
    <col min="11797" max="11797" width="9" style="2" customWidth="1"/>
    <col min="11798" max="11798" width="9.125" style="2" customWidth="1"/>
    <col min="11799" max="11799" width="13.25" style="2" customWidth="1"/>
    <col min="11800" max="12034" width="9" style="2"/>
    <col min="12035" max="12035" width="3.625" style="2" bestFit="1" customWidth="1"/>
    <col min="12036" max="12036" width="9" style="2"/>
    <col min="12037" max="12037" width="6.875" style="2" customWidth="1"/>
    <col min="12038" max="12038" width="23" style="2" customWidth="1"/>
    <col min="12039" max="12040" width="9" style="2" customWidth="1"/>
    <col min="12041" max="12041" width="13" style="2" customWidth="1"/>
    <col min="12042" max="12043" width="9" style="2"/>
    <col min="12044" max="12044" width="11.375" style="2" customWidth="1"/>
    <col min="12045" max="12046" width="16.125" style="2" customWidth="1"/>
    <col min="12047" max="12047" width="9.375" style="2" customWidth="1"/>
    <col min="12048" max="12048" width="9.125" style="2" customWidth="1"/>
    <col min="12049" max="12049" width="6.75" style="2" bestFit="1" customWidth="1"/>
    <col min="12050" max="12050" width="7.75" style="2" customWidth="1"/>
    <col min="12051" max="12052" width="8.375" style="2" customWidth="1"/>
    <col min="12053" max="12053" width="9" style="2" customWidth="1"/>
    <col min="12054" max="12054" width="9.125" style="2" customWidth="1"/>
    <col min="12055" max="12055" width="13.25" style="2" customWidth="1"/>
    <col min="12056" max="12290" width="9" style="2"/>
    <col min="12291" max="12291" width="3.625" style="2" bestFit="1" customWidth="1"/>
    <col min="12292" max="12292" width="9" style="2"/>
    <col min="12293" max="12293" width="6.875" style="2" customWidth="1"/>
    <col min="12294" max="12294" width="23" style="2" customWidth="1"/>
    <col min="12295" max="12296" width="9" style="2" customWidth="1"/>
    <col min="12297" max="12297" width="13" style="2" customWidth="1"/>
    <col min="12298" max="12299" width="9" style="2"/>
    <col min="12300" max="12300" width="11.375" style="2" customWidth="1"/>
    <col min="12301" max="12302" width="16.125" style="2" customWidth="1"/>
    <col min="12303" max="12303" width="9.375" style="2" customWidth="1"/>
    <col min="12304" max="12304" width="9.125" style="2" customWidth="1"/>
    <col min="12305" max="12305" width="6.75" style="2" bestFit="1" customWidth="1"/>
    <col min="12306" max="12306" width="7.75" style="2" customWidth="1"/>
    <col min="12307" max="12308" width="8.375" style="2" customWidth="1"/>
    <col min="12309" max="12309" width="9" style="2" customWidth="1"/>
    <col min="12310" max="12310" width="9.125" style="2" customWidth="1"/>
    <col min="12311" max="12311" width="13.25" style="2" customWidth="1"/>
    <col min="12312" max="12546" width="9" style="2"/>
    <col min="12547" max="12547" width="3.625" style="2" bestFit="1" customWidth="1"/>
    <col min="12548" max="12548" width="9" style="2"/>
    <col min="12549" max="12549" width="6.875" style="2" customWidth="1"/>
    <col min="12550" max="12550" width="23" style="2" customWidth="1"/>
    <col min="12551" max="12552" width="9" style="2" customWidth="1"/>
    <col min="12553" max="12553" width="13" style="2" customWidth="1"/>
    <col min="12554" max="12555" width="9" style="2"/>
    <col min="12556" max="12556" width="11.375" style="2" customWidth="1"/>
    <col min="12557" max="12558" width="16.125" style="2" customWidth="1"/>
    <col min="12559" max="12559" width="9.375" style="2" customWidth="1"/>
    <col min="12560" max="12560" width="9.125" style="2" customWidth="1"/>
    <col min="12561" max="12561" width="6.75" style="2" bestFit="1" customWidth="1"/>
    <col min="12562" max="12562" width="7.75" style="2" customWidth="1"/>
    <col min="12563" max="12564" width="8.375" style="2" customWidth="1"/>
    <col min="12565" max="12565" width="9" style="2" customWidth="1"/>
    <col min="12566" max="12566" width="9.125" style="2" customWidth="1"/>
    <col min="12567" max="12567" width="13.25" style="2" customWidth="1"/>
    <col min="12568" max="12802" width="9" style="2"/>
    <col min="12803" max="12803" width="3.625" style="2" bestFit="1" customWidth="1"/>
    <col min="12804" max="12804" width="9" style="2"/>
    <col min="12805" max="12805" width="6.875" style="2" customWidth="1"/>
    <col min="12806" max="12806" width="23" style="2" customWidth="1"/>
    <col min="12807" max="12808" width="9" style="2" customWidth="1"/>
    <col min="12809" max="12809" width="13" style="2" customWidth="1"/>
    <col min="12810" max="12811" width="9" style="2"/>
    <col min="12812" max="12812" width="11.375" style="2" customWidth="1"/>
    <col min="12813" max="12814" width="16.125" style="2" customWidth="1"/>
    <col min="12815" max="12815" width="9.375" style="2" customWidth="1"/>
    <col min="12816" max="12816" width="9.125" style="2" customWidth="1"/>
    <col min="12817" max="12817" width="6.75" style="2" bestFit="1" customWidth="1"/>
    <col min="12818" max="12818" width="7.75" style="2" customWidth="1"/>
    <col min="12819" max="12820" width="8.375" style="2" customWidth="1"/>
    <col min="12821" max="12821" width="9" style="2" customWidth="1"/>
    <col min="12822" max="12822" width="9.125" style="2" customWidth="1"/>
    <col min="12823" max="12823" width="13.25" style="2" customWidth="1"/>
    <col min="12824" max="13058" width="9" style="2"/>
    <col min="13059" max="13059" width="3.625" style="2" bestFit="1" customWidth="1"/>
    <col min="13060" max="13060" width="9" style="2"/>
    <col min="13061" max="13061" width="6.875" style="2" customWidth="1"/>
    <col min="13062" max="13062" width="23" style="2" customWidth="1"/>
    <col min="13063" max="13064" width="9" style="2" customWidth="1"/>
    <col min="13065" max="13065" width="13" style="2" customWidth="1"/>
    <col min="13066" max="13067" width="9" style="2"/>
    <col min="13068" max="13068" width="11.375" style="2" customWidth="1"/>
    <col min="13069" max="13070" width="16.125" style="2" customWidth="1"/>
    <col min="13071" max="13071" width="9.375" style="2" customWidth="1"/>
    <col min="13072" max="13072" width="9.125" style="2" customWidth="1"/>
    <col min="13073" max="13073" width="6.75" style="2" bestFit="1" customWidth="1"/>
    <col min="13074" max="13074" width="7.75" style="2" customWidth="1"/>
    <col min="13075" max="13076" width="8.375" style="2" customWidth="1"/>
    <col min="13077" max="13077" width="9" style="2" customWidth="1"/>
    <col min="13078" max="13078" width="9.125" style="2" customWidth="1"/>
    <col min="13079" max="13079" width="13.25" style="2" customWidth="1"/>
    <col min="13080" max="13314" width="9" style="2"/>
    <col min="13315" max="13315" width="3.625" style="2" bestFit="1" customWidth="1"/>
    <col min="13316" max="13316" width="9" style="2"/>
    <col min="13317" max="13317" width="6.875" style="2" customWidth="1"/>
    <col min="13318" max="13318" width="23" style="2" customWidth="1"/>
    <col min="13319" max="13320" width="9" style="2" customWidth="1"/>
    <col min="13321" max="13321" width="13" style="2" customWidth="1"/>
    <col min="13322" max="13323" width="9" style="2"/>
    <col min="13324" max="13324" width="11.375" style="2" customWidth="1"/>
    <col min="13325" max="13326" width="16.125" style="2" customWidth="1"/>
    <col min="13327" max="13327" width="9.375" style="2" customWidth="1"/>
    <col min="13328" max="13328" width="9.125" style="2" customWidth="1"/>
    <col min="13329" max="13329" width="6.75" style="2" bestFit="1" customWidth="1"/>
    <col min="13330" max="13330" width="7.75" style="2" customWidth="1"/>
    <col min="13331" max="13332" width="8.375" style="2" customWidth="1"/>
    <col min="13333" max="13333" width="9" style="2" customWidth="1"/>
    <col min="13334" max="13334" width="9.125" style="2" customWidth="1"/>
    <col min="13335" max="13335" width="13.25" style="2" customWidth="1"/>
    <col min="13336" max="13570" width="9" style="2"/>
    <col min="13571" max="13571" width="3.625" style="2" bestFit="1" customWidth="1"/>
    <col min="13572" max="13572" width="9" style="2"/>
    <col min="13573" max="13573" width="6.875" style="2" customWidth="1"/>
    <col min="13574" max="13574" width="23" style="2" customWidth="1"/>
    <col min="13575" max="13576" width="9" style="2" customWidth="1"/>
    <col min="13577" max="13577" width="13" style="2" customWidth="1"/>
    <col min="13578" max="13579" width="9" style="2"/>
    <col min="13580" max="13580" width="11.375" style="2" customWidth="1"/>
    <col min="13581" max="13582" width="16.125" style="2" customWidth="1"/>
    <col min="13583" max="13583" width="9.375" style="2" customWidth="1"/>
    <col min="13584" max="13584" width="9.125" style="2" customWidth="1"/>
    <col min="13585" max="13585" width="6.75" style="2" bestFit="1" customWidth="1"/>
    <col min="13586" max="13586" width="7.75" style="2" customWidth="1"/>
    <col min="13587" max="13588" width="8.375" style="2" customWidth="1"/>
    <col min="13589" max="13589" width="9" style="2" customWidth="1"/>
    <col min="13590" max="13590" width="9.125" style="2" customWidth="1"/>
    <col min="13591" max="13591" width="13.25" style="2" customWidth="1"/>
    <col min="13592" max="13826" width="9" style="2"/>
    <col min="13827" max="13827" width="3.625" style="2" bestFit="1" customWidth="1"/>
    <col min="13828" max="13828" width="9" style="2"/>
    <col min="13829" max="13829" width="6.875" style="2" customWidth="1"/>
    <col min="13830" max="13830" width="23" style="2" customWidth="1"/>
    <col min="13831" max="13832" width="9" style="2" customWidth="1"/>
    <col min="13833" max="13833" width="13" style="2" customWidth="1"/>
    <col min="13834" max="13835" width="9" style="2"/>
    <col min="13836" max="13836" width="11.375" style="2" customWidth="1"/>
    <col min="13837" max="13838" width="16.125" style="2" customWidth="1"/>
    <col min="13839" max="13839" width="9.375" style="2" customWidth="1"/>
    <col min="13840" max="13840" width="9.125" style="2" customWidth="1"/>
    <col min="13841" max="13841" width="6.75" style="2" bestFit="1" customWidth="1"/>
    <col min="13842" max="13842" width="7.75" style="2" customWidth="1"/>
    <col min="13843" max="13844" width="8.375" style="2" customWidth="1"/>
    <col min="13845" max="13845" width="9" style="2" customWidth="1"/>
    <col min="13846" max="13846" width="9.125" style="2" customWidth="1"/>
    <col min="13847" max="13847" width="13.25" style="2" customWidth="1"/>
    <col min="13848" max="14082" width="9" style="2"/>
    <col min="14083" max="14083" width="3.625" style="2" bestFit="1" customWidth="1"/>
    <col min="14084" max="14084" width="9" style="2"/>
    <col min="14085" max="14085" width="6.875" style="2" customWidth="1"/>
    <col min="14086" max="14086" width="23" style="2" customWidth="1"/>
    <col min="14087" max="14088" width="9" style="2" customWidth="1"/>
    <col min="14089" max="14089" width="13" style="2" customWidth="1"/>
    <col min="14090" max="14091" width="9" style="2"/>
    <col min="14092" max="14092" width="11.375" style="2" customWidth="1"/>
    <col min="14093" max="14094" width="16.125" style="2" customWidth="1"/>
    <col min="14095" max="14095" width="9.375" style="2" customWidth="1"/>
    <col min="14096" max="14096" width="9.125" style="2" customWidth="1"/>
    <col min="14097" max="14097" width="6.75" style="2" bestFit="1" customWidth="1"/>
    <col min="14098" max="14098" width="7.75" style="2" customWidth="1"/>
    <col min="14099" max="14100" width="8.375" style="2" customWidth="1"/>
    <col min="14101" max="14101" width="9" style="2" customWidth="1"/>
    <col min="14102" max="14102" width="9.125" style="2" customWidth="1"/>
    <col min="14103" max="14103" width="13.25" style="2" customWidth="1"/>
    <col min="14104" max="14338" width="9" style="2"/>
    <col min="14339" max="14339" width="3.625" style="2" bestFit="1" customWidth="1"/>
    <col min="14340" max="14340" width="9" style="2"/>
    <col min="14341" max="14341" width="6.875" style="2" customWidth="1"/>
    <col min="14342" max="14342" width="23" style="2" customWidth="1"/>
    <col min="14343" max="14344" width="9" style="2" customWidth="1"/>
    <col min="14345" max="14345" width="13" style="2" customWidth="1"/>
    <col min="14346" max="14347" width="9" style="2"/>
    <col min="14348" max="14348" width="11.375" style="2" customWidth="1"/>
    <col min="14349" max="14350" width="16.125" style="2" customWidth="1"/>
    <col min="14351" max="14351" width="9.375" style="2" customWidth="1"/>
    <col min="14352" max="14352" width="9.125" style="2" customWidth="1"/>
    <col min="14353" max="14353" width="6.75" style="2" bestFit="1" customWidth="1"/>
    <col min="14354" max="14354" width="7.75" style="2" customWidth="1"/>
    <col min="14355" max="14356" width="8.375" style="2" customWidth="1"/>
    <col min="14357" max="14357" width="9" style="2" customWidth="1"/>
    <col min="14358" max="14358" width="9.125" style="2" customWidth="1"/>
    <col min="14359" max="14359" width="13.25" style="2" customWidth="1"/>
    <col min="14360" max="14594" width="9" style="2"/>
    <col min="14595" max="14595" width="3.625" style="2" bestFit="1" customWidth="1"/>
    <col min="14596" max="14596" width="9" style="2"/>
    <col min="14597" max="14597" width="6.875" style="2" customWidth="1"/>
    <col min="14598" max="14598" width="23" style="2" customWidth="1"/>
    <col min="14599" max="14600" width="9" style="2" customWidth="1"/>
    <col min="14601" max="14601" width="13" style="2" customWidth="1"/>
    <col min="14602" max="14603" width="9" style="2"/>
    <col min="14604" max="14604" width="11.375" style="2" customWidth="1"/>
    <col min="14605" max="14606" width="16.125" style="2" customWidth="1"/>
    <col min="14607" max="14607" width="9.375" style="2" customWidth="1"/>
    <col min="14608" max="14608" width="9.125" style="2" customWidth="1"/>
    <col min="14609" max="14609" width="6.75" style="2" bestFit="1" customWidth="1"/>
    <col min="14610" max="14610" width="7.75" style="2" customWidth="1"/>
    <col min="14611" max="14612" width="8.375" style="2" customWidth="1"/>
    <col min="14613" max="14613" width="9" style="2" customWidth="1"/>
    <col min="14614" max="14614" width="9.125" style="2" customWidth="1"/>
    <col min="14615" max="14615" width="13.25" style="2" customWidth="1"/>
    <col min="14616" max="14850" width="9" style="2"/>
    <col min="14851" max="14851" width="3.625" style="2" bestFit="1" customWidth="1"/>
    <col min="14852" max="14852" width="9" style="2"/>
    <col min="14853" max="14853" width="6.875" style="2" customWidth="1"/>
    <col min="14854" max="14854" width="23" style="2" customWidth="1"/>
    <col min="14855" max="14856" width="9" style="2" customWidth="1"/>
    <col min="14857" max="14857" width="13" style="2" customWidth="1"/>
    <col min="14858" max="14859" width="9" style="2"/>
    <col min="14860" max="14860" width="11.375" style="2" customWidth="1"/>
    <col min="14861" max="14862" width="16.125" style="2" customWidth="1"/>
    <col min="14863" max="14863" width="9.375" style="2" customWidth="1"/>
    <col min="14864" max="14864" width="9.125" style="2" customWidth="1"/>
    <col min="14865" max="14865" width="6.75" style="2" bestFit="1" customWidth="1"/>
    <col min="14866" max="14866" width="7.75" style="2" customWidth="1"/>
    <col min="14867" max="14868" width="8.375" style="2" customWidth="1"/>
    <col min="14869" max="14869" width="9" style="2" customWidth="1"/>
    <col min="14870" max="14870" width="9.125" style="2" customWidth="1"/>
    <col min="14871" max="14871" width="13.25" style="2" customWidth="1"/>
    <col min="14872" max="15106" width="9" style="2"/>
    <col min="15107" max="15107" width="3.625" style="2" bestFit="1" customWidth="1"/>
    <col min="15108" max="15108" width="9" style="2"/>
    <col min="15109" max="15109" width="6.875" style="2" customWidth="1"/>
    <col min="15110" max="15110" width="23" style="2" customWidth="1"/>
    <col min="15111" max="15112" width="9" style="2" customWidth="1"/>
    <col min="15113" max="15113" width="13" style="2" customWidth="1"/>
    <col min="15114" max="15115" width="9" style="2"/>
    <col min="15116" max="15116" width="11.375" style="2" customWidth="1"/>
    <col min="15117" max="15118" width="16.125" style="2" customWidth="1"/>
    <col min="15119" max="15119" width="9.375" style="2" customWidth="1"/>
    <col min="15120" max="15120" width="9.125" style="2" customWidth="1"/>
    <col min="15121" max="15121" width="6.75" style="2" bestFit="1" customWidth="1"/>
    <col min="15122" max="15122" width="7.75" style="2" customWidth="1"/>
    <col min="15123" max="15124" width="8.375" style="2" customWidth="1"/>
    <col min="15125" max="15125" width="9" style="2" customWidth="1"/>
    <col min="15126" max="15126" width="9.125" style="2" customWidth="1"/>
    <col min="15127" max="15127" width="13.25" style="2" customWidth="1"/>
    <col min="15128" max="15362" width="9" style="2"/>
    <col min="15363" max="15363" width="3.625" style="2" bestFit="1" customWidth="1"/>
    <col min="15364" max="15364" width="9" style="2"/>
    <col min="15365" max="15365" width="6.875" style="2" customWidth="1"/>
    <col min="15366" max="15366" width="23" style="2" customWidth="1"/>
    <col min="15367" max="15368" width="9" style="2" customWidth="1"/>
    <col min="15369" max="15369" width="13" style="2" customWidth="1"/>
    <col min="15370" max="15371" width="9" style="2"/>
    <col min="15372" max="15372" width="11.375" style="2" customWidth="1"/>
    <col min="15373" max="15374" width="16.125" style="2" customWidth="1"/>
    <col min="15375" max="15375" width="9.375" style="2" customWidth="1"/>
    <col min="15376" max="15376" width="9.125" style="2" customWidth="1"/>
    <col min="15377" max="15377" width="6.75" style="2" bestFit="1" customWidth="1"/>
    <col min="15378" max="15378" width="7.75" style="2" customWidth="1"/>
    <col min="15379" max="15380" width="8.375" style="2" customWidth="1"/>
    <col min="15381" max="15381" width="9" style="2" customWidth="1"/>
    <col min="15382" max="15382" width="9.125" style="2" customWidth="1"/>
    <col min="15383" max="15383" width="13.25" style="2" customWidth="1"/>
    <col min="15384" max="15618" width="9" style="2"/>
    <col min="15619" max="15619" width="3.625" style="2" bestFit="1" customWidth="1"/>
    <col min="15620" max="15620" width="9" style="2"/>
    <col min="15621" max="15621" width="6.875" style="2" customWidth="1"/>
    <col min="15622" max="15622" width="23" style="2" customWidth="1"/>
    <col min="15623" max="15624" width="9" style="2" customWidth="1"/>
    <col min="15625" max="15625" width="13" style="2" customWidth="1"/>
    <col min="15626" max="15627" width="9" style="2"/>
    <col min="15628" max="15628" width="11.375" style="2" customWidth="1"/>
    <col min="15629" max="15630" width="16.125" style="2" customWidth="1"/>
    <col min="15631" max="15631" width="9.375" style="2" customWidth="1"/>
    <col min="15632" max="15632" width="9.125" style="2" customWidth="1"/>
    <col min="15633" max="15633" width="6.75" style="2" bestFit="1" customWidth="1"/>
    <col min="15634" max="15634" width="7.75" style="2" customWidth="1"/>
    <col min="15635" max="15636" width="8.375" style="2" customWidth="1"/>
    <col min="15637" max="15637" width="9" style="2" customWidth="1"/>
    <col min="15638" max="15638" width="9.125" style="2" customWidth="1"/>
    <col min="15639" max="15639" width="13.25" style="2" customWidth="1"/>
    <col min="15640" max="15874" width="9" style="2"/>
    <col min="15875" max="15875" width="3.625" style="2" bestFit="1" customWidth="1"/>
    <col min="15876" max="15876" width="9" style="2"/>
    <col min="15877" max="15877" width="6.875" style="2" customWidth="1"/>
    <col min="15878" max="15878" width="23" style="2" customWidth="1"/>
    <col min="15879" max="15880" width="9" style="2" customWidth="1"/>
    <col min="15881" max="15881" width="13" style="2" customWidth="1"/>
    <col min="15882" max="15883" width="9" style="2"/>
    <col min="15884" max="15884" width="11.375" style="2" customWidth="1"/>
    <col min="15885" max="15886" width="16.125" style="2" customWidth="1"/>
    <col min="15887" max="15887" width="9.375" style="2" customWidth="1"/>
    <col min="15888" max="15888" width="9.125" style="2" customWidth="1"/>
    <col min="15889" max="15889" width="6.75" style="2" bestFit="1" customWidth="1"/>
    <col min="15890" max="15890" width="7.75" style="2" customWidth="1"/>
    <col min="15891" max="15892" width="8.375" style="2" customWidth="1"/>
    <col min="15893" max="15893" width="9" style="2" customWidth="1"/>
    <col min="15894" max="15894" width="9.125" style="2" customWidth="1"/>
    <col min="15895" max="15895" width="13.25" style="2" customWidth="1"/>
    <col min="15896" max="16130" width="9" style="2"/>
    <col min="16131" max="16131" width="3.625" style="2" bestFit="1" customWidth="1"/>
    <col min="16132" max="16132" width="9" style="2"/>
    <col min="16133" max="16133" width="6.875" style="2" customWidth="1"/>
    <col min="16134" max="16134" width="23" style="2" customWidth="1"/>
    <col min="16135" max="16136" width="9" style="2" customWidth="1"/>
    <col min="16137" max="16137" width="13" style="2" customWidth="1"/>
    <col min="16138" max="16139" width="9" style="2"/>
    <col min="16140" max="16140" width="11.375" style="2" customWidth="1"/>
    <col min="16141" max="16142" width="16.125" style="2" customWidth="1"/>
    <col min="16143" max="16143" width="9.375" style="2" customWidth="1"/>
    <col min="16144" max="16144" width="9.125" style="2" customWidth="1"/>
    <col min="16145" max="16145" width="6.75" style="2" bestFit="1" customWidth="1"/>
    <col min="16146" max="16146" width="7.75" style="2" customWidth="1"/>
    <col min="16147" max="16148" width="8.375" style="2" customWidth="1"/>
    <col min="16149" max="16149" width="9" style="2" customWidth="1"/>
    <col min="16150" max="16150" width="9.125" style="2" customWidth="1"/>
    <col min="16151" max="16151" width="13.25" style="2" customWidth="1"/>
    <col min="16152" max="16384" width="9" style="2"/>
  </cols>
  <sheetData>
    <row r="1" spans="1:35" s="1" customFormat="1" ht="15.75" x14ac:dyDescent="0.25">
      <c r="A1" s="258" t="str">
        <f>XDCL!B3</f>
        <v>ID Space</v>
      </c>
      <c r="B1" s="259"/>
      <c r="C1" s="259"/>
      <c r="D1" s="259"/>
      <c r="E1" s="259"/>
      <c r="F1" s="260"/>
      <c r="G1" s="376" t="s">
        <v>76</v>
      </c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  <c r="X1" s="376"/>
      <c r="Y1" s="376"/>
      <c r="Z1" s="376"/>
      <c r="AA1" s="376"/>
      <c r="AB1" s="376"/>
      <c r="AC1" s="376"/>
      <c r="AD1" s="283" t="s">
        <v>10</v>
      </c>
      <c r="AE1" s="283"/>
      <c r="AF1" s="283"/>
      <c r="AG1" s="283"/>
      <c r="AH1" s="283"/>
      <c r="AI1" s="283"/>
    </row>
    <row r="2" spans="1:35" s="1" customFormat="1" ht="15.75" x14ac:dyDescent="0.25">
      <c r="A2" s="261"/>
      <c r="B2" s="262"/>
      <c r="C2" s="262"/>
      <c r="D2" s="262"/>
      <c r="E2" s="262"/>
      <c r="F2" s="263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  <c r="AC2" s="376"/>
      <c r="AD2" s="283" t="s">
        <v>11</v>
      </c>
      <c r="AE2" s="283"/>
      <c r="AF2" s="283"/>
      <c r="AG2" s="283"/>
      <c r="AH2" s="283"/>
      <c r="AI2" s="283"/>
    </row>
    <row r="3" spans="1:35" x14ac:dyDescent="0.25">
      <c r="R3" s="18" t="s">
        <v>37</v>
      </c>
    </row>
    <row r="4" spans="1:35" ht="15" customHeight="1" x14ac:dyDescent="0.25">
      <c r="A4" s="284" t="s">
        <v>0</v>
      </c>
      <c r="B4" s="285" t="s">
        <v>12</v>
      </c>
      <c r="C4" s="289" t="s">
        <v>39</v>
      </c>
      <c r="D4" s="285" t="s">
        <v>13</v>
      </c>
      <c r="E4" s="285"/>
      <c r="F4" s="286" t="s">
        <v>14</v>
      </c>
      <c r="G4" s="285" t="s">
        <v>15</v>
      </c>
      <c r="H4" s="285"/>
      <c r="I4" s="285" t="s">
        <v>40</v>
      </c>
      <c r="J4" s="285" t="s">
        <v>17</v>
      </c>
      <c r="K4" s="285"/>
      <c r="L4" s="289" t="s">
        <v>16</v>
      </c>
      <c r="M4" s="285" t="s">
        <v>18</v>
      </c>
      <c r="N4" s="285" t="s">
        <v>19</v>
      </c>
      <c r="O4" s="285" t="s">
        <v>20</v>
      </c>
      <c r="P4" s="287" t="s">
        <v>21</v>
      </c>
      <c r="Q4" s="288"/>
      <c r="R4" s="288"/>
      <c r="S4" s="288"/>
      <c r="T4" s="288"/>
      <c r="U4" s="288"/>
      <c r="V4" s="288"/>
      <c r="W4" s="288"/>
      <c r="X4" s="291" t="s">
        <v>22</v>
      </c>
      <c r="Y4" s="291"/>
      <c r="Z4" s="291"/>
      <c r="AA4" s="291"/>
      <c r="AB4" s="291"/>
      <c r="AC4" s="291"/>
      <c r="AD4" s="291"/>
      <c r="AE4" s="291"/>
      <c r="AF4" s="291"/>
      <c r="AG4" s="291"/>
      <c r="AH4" s="291"/>
      <c r="AI4" s="291"/>
    </row>
    <row r="5" spans="1:35" ht="58.5" customHeight="1" x14ac:dyDescent="0.25">
      <c r="A5" s="284"/>
      <c r="B5" s="285"/>
      <c r="C5" s="290"/>
      <c r="D5" s="59" t="s">
        <v>23</v>
      </c>
      <c r="E5" s="59" t="s">
        <v>24</v>
      </c>
      <c r="F5" s="286"/>
      <c r="G5" s="4" t="s">
        <v>23</v>
      </c>
      <c r="H5" s="5" t="s">
        <v>24</v>
      </c>
      <c r="I5" s="285"/>
      <c r="J5" s="5" t="s">
        <v>25</v>
      </c>
      <c r="K5" s="5" t="s">
        <v>26</v>
      </c>
      <c r="L5" s="290"/>
      <c r="M5" s="285"/>
      <c r="N5" s="285"/>
      <c r="O5" s="285"/>
      <c r="P5" s="83" t="str">
        <f>CTY!A14</f>
        <v>Xưởng Nội thất</v>
      </c>
      <c r="Q5" s="83" t="str">
        <f>CTY!C14</f>
        <v>Thi công Cơ điện</v>
      </c>
      <c r="R5" s="83" t="str">
        <f>CTY!E17</f>
        <v>HR</v>
      </c>
      <c r="S5" s="83" t="str">
        <f>CTY!G17</f>
        <v>Thanh Quyết toán</v>
      </c>
      <c r="T5" s="83" t="str">
        <f>CTY!I17</f>
        <v>Kế toán</v>
      </c>
      <c r="U5" s="83" t="str">
        <f>CTY!K17</f>
        <v>Thiết kế</v>
      </c>
      <c r="V5" s="83" t="str">
        <f>CTY!M17</f>
        <v>Vật tư</v>
      </c>
      <c r="W5" s="83" t="str">
        <f>CTY!O17</f>
        <v>Giám sát</v>
      </c>
      <c r="X5" s="6">
        <v>1</v>
      </c>
      <c r="Y5" s="6">
        <v>2</v>
      </c>
      <c r="Z5" s="6">
        <v>3</v>
      </c>
      <c r="AA5" s="6">
        <v>4</v>
      </c>
      <c r="AB5" s="6">
        <v>5</v>
      </c>
      <c r="AC5" s="6">
        <v>6</v>
      </c>
      <c r="AD5" s="6">
        <v>7</v>
      </c>
      <c r="AE5" s="6">
        <v>8</v>
      </c>
      <c r="AF5" s="6">
        <v>9</v>
      </c>
      <c r="AG5" s="6">
        <v>10</v>
      </c>
      <c r="AH5" s="6">
        <v>11</v>
      </c>
      <c r="AI5" s="6">
        <v>12</v>
      </c>
    </row>
    <row r="6" spans="1:35" ht="30" x14ac:dyDescent="0.25">
      <c r="A6" s="233" t="s">
        <v>1</v>
      </c>
      <c r="B6" s="274" t="s">
        <v>77</v>
      </c>
      <c r="C6" s="275">
        <f>BĐCL!B5</f>
        <v>30</v>
      </c>
      <c r="D6" s="266" t="s">
        <v>27</v>
      </c>
      <c r="E6" s="50" t="s">
        <v>41</v>
      </c>
      <c r="F6" s="276" t="s">
        <v>100</v>
      </c>
      <c r="G6" s="278">
        <f>'Ty trong'!I12/100</f>
        <v>0.16666666666666669</v>
      </c>
      <c r="H6" s="44">
        <v>0.05</v>
      </c>
      <c r="I6" s="23" t="s">
        <v>190</v>
      </c>
      <c r="J6" s="7"/>
      <c r="K6" s="7">
        <v>1</v>
      </c>
      <c r="L6" s="7" t="s">
        <v>103</v>
      </c>
      <c r="M6" s="7" t="s">
        <v>220</v>
      </c>
      <c r="N6" s="7" t="s">
        <v>283</v>
      </c>
      <c r="O6" s="7" t="s">
        <v>149</v>
      </c>
      <c r="P6" s="7"/>
      <c r="Q6" s="7"/>
      <c r="R6" s="7"/>
      <c r="S6" s="7" t="s">
        <v>122</v>
      </c>
      <c r="T6" s="7" t="s">
        <v>121</v>
      </c>
      <c r="U6" s="7"/>
      <c r="V6" s="7"/>
      <c r="W6" s="7" t="s">
        <v>290</v>
      </c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:35" ht="30" x14ac:dyDescent="0.25">
      <c r="A7" s="234"/>
      <c r="B7" s="274"/>
      <c r="C7" s="275"/>
      <c r="D7" s="267"/>
      <c r="E7" s="50" t="s">
        <v>260</v>
      </c>
      <c r="F7" s="294"/>
      <c r="G7" s="279"/>
      <c r="H7" s="44">
        <v>0.3</v>
      </c>
      <c r="I7" s="23" t="s">
        <v>191</v>
      </c>
      <c r="J7" s="7"/>
      <c r="K7" s="7">
        <v>2</v>
      </c>
      <c r="L7" s="7" t="s">
        <v>106</v>
      </c>
      <c r="M7" s="7" t="s">
        <v>220</v>
      </c>
      <c r="N7" s="7" t="s">
        <v>283</v>
      </c>
      <c r="O7" s="7" t="s">
        <v>149</v>
      </c>
      <c r="P7" s="7"/>
      <c r="Q7" s="7"/>
      <c r="R7" s="7"/>
      <c r="S7" s="7" t="s">
        <v>122</v>
      </c>
      <c r="T7" s="7" t="s">
        <v>121</v>
      </c>
      <c r="U7" s="7"/>
      <c r="V7" s="7"/>
      <c r="W7" s="7" t="s">
        <v>290</v>
      </c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:35" ht="30" x14ac:dyDescent="0.25">
      <c r="A8" s="234"/>
      <c r="B8" s="274"/>
      <c r="C8" s="275"/>
      <c r="D8" s="267"/>
      <c r="E8" s="50" t="s">
        <v>261</v>
      </c>
      <c r="F8" s="294"/>
      <c r="G8" s="279"/>
      <c r="H8" s="44">
        <v>0.15</v>
      </c>
      <c r="I8" s="23" t="s">
        <v>192</v>
      </c>
      <c r="J8" s="7"/>
      <c r="K8" s="7">
        <v>10</v>
      </c>
      <c r="L8" s="7" t="s">
        <v>103</v>
      </c>
      <c r="M8" s="7" t="s">
        <v>228</v>
      </c>
      <c r="N8" s="7" t="s">
        <v>283</v>
      </c>
      <c r="O8" s="7" t="s">
        <v>149</v>
      </c>
      <c r="P8" s="7"/>
      <c r="Q8" s="7"/>
      <c r="R8" s="7"/>
      <c r="S8" s="7"/>
      <c r="T8" s="7" t="s">
        <v>121</v>
      </c>
      <c r="U8" s="7" t="s">
        <v>122</v>
      </c>
      <c r="V8" s="7"/>
      <c r="W8" s="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30" x14ac:dyDescent="0.25">
      <c r="A9" s="234"/>
      <c r="B9" s="274"/>
      <c r="C9" s="275"/>
      <c r="D9" s="267"/>
      <c r="E9" s="50" t="s">
        <v>262</v>
      </c>
      <c r="F9" s="294"/>
      <c r="G9" s="279"/>
      <c r="H9" s="44">
        <v>0.3</v>
      </c>
      <c r="I9" s="23" t="s">
        <v>193</v>
      </c>
      <c r="J9" s="7"/>
      <c r="K9" s="7">
        <v>5</v>
      </c>
      <c r="L9" s="7" t="s">
        <v>103</v>
      </c>
      <c r="M9" s="7" t="s">
        <v>117</v>
      </c>
      <c r="N9" s="7" t="s">
        <v>283</v>
      </c>
      <c r="O9" s="7" t="s">
        <v>149</v>
      </c>
      <c r="P9" s="7"/>
      <c r="Q9" s="7"/>
      <c r="R9" s="7"/>
      <c r="S9" s="7"/>
      <c r="T9" s="7" t="s">
        <v>121</v>
      </c>
      <c r="U9" s="7"/>
      <c r="V9" s="7" t="s">
        <v>122</v>
      </c>
      <c r="W9" s="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:35" ht="30" x14ac:dyDescent="0.25">
      <c r="A10" s="234"/>
      <c r="B10" s="274"/>
      <c r="C10" s="275"/>
      <c r="D10" s="295"/>
      <c r="E10" s="50" t="s">
        <v>263</v>
      </c>
      <c r="F10" s="277"/>
      <c r="G10" s="280"/>
      <c r="H10" s="44">
        <v>0.2</v>
      </c>
      <c r="I10" s="23" t="s">
        <v>194</v>
      </c>
      <c r="J10" s="7"/>
      <c r="K10" s="7">
        <v>10</v>
      </c>
      <c r="L10" s="7" t="s">
        <v>103</v>
      </c>
      <c r="M10" s="7" t="s">
        <v>117</v>
      </c>
      <c r="N10" s="7" t="s">
        <v>283</v>
      </c>
      <c r="O10" s="7" t="s">
        <v>149</v>
      </c>
      <c r="P10" s="7" t="s">
        <v>122</v>
      </c>
      <c r="Q10" s="7" t="s">
        <v>122</v>
      </c>
      <c r="R10" s="7" t="s">
        <v>122</v>
      </c>
      <c r="S10" s="7" t="s">
        <v>122</v>
      </c>
      <c r="T10" s="7" t="s">
        <v>121</v>
      </c>
      <c r="U10" s="7" t="s">
        <v>122</v>
      </c>
      <c r="V10" s="7" t="s">
        <v>122</v>
      </c>
      <c r="W10" s="7" t="s">
        <v>122</v>
      </c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:35" ht="30" x14ac:dyDescent="0.25">
      <c r="A11" s="234"/>
      <c r="B11" s="274"/>
      <c r="C11" s="275"/>
      <c r="D11" s="266" t="s">
        <v>28</v>
      </c>
      <c r="E11" s="82" t="s">
        <v>42</v>
      </c>
      <c r="F11" s="276" t="s">
        <v>101</v>
      </c>
      <c r="G11" s="278">
        <f>'Ty trong'!I13/100</f>
        <v>0.5</v>
      </c>
      <c r="H11" s="44">
        <v>0.4</v>
      </c>
      <c r="I11" s="23" t="s">
        <v>195</v>
      </c>
      <c r="J11" s="7"/>
      <c r="K11" s="7">
        <v>2</v>
      </c>
      <c r="L11" s="7" t="s">
        <v>99</v>
      </c>
      <c r="M11" s="7" t="s">
        <v>228</v>
      </c>
      <c r="N11" s="7" t="s">
        <v>283</v>
      </c>
      <c r="O11" s="7" t="s">
        <v>149</v>
      </c>
      <c r="P11" s="7" t="s">
        <v>122</v>
      </c>
      <c r="Q11" s="7" t="s">
        <v>122</v>
      </c>
      <c r="R11" s="7" t="s">
        <v>122</v>
      </c>
      <c r="S11" s="7" t="s">
        <v>122</v>
      </c>
      <c r="T11" s="7" t="s">
        <v>121</v>
      </c>
      <c r="U11" s="7" t="s">
        <v>122</v>
      </c>
      <c r="V11" s="7" t="s">
        <v>122</v>
      </c>
      <c r="W11" s="7" t="s">
        <v>122</v>
      </c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:35" ht="30" x14ac:dyDescent="0.25">
      <c r="A12" s="234"/>
      <c r="B12" s="274"/>
      <c r="C12" s="275"/>
      <c r="D12" s="267"/>
      <c r="E12" s="82" t="s">
        <v>80</v>
      </c>
      <c r="F12" s="277"/>
      <c r="G12" s="279"/>
      <c r="H12" s="44">
        <v>0.6</v>
      </c>
      <c r="I12" s="23" t="s">
        <v>196</v>
      </c>
      <c r="J12" s="7"/>
      <c r="K12" s="7">
        <v>15</v>
      </c>
      <c r="L12" s="7" t="s">
        <v>103</v>
      </c>
      <c r="M12" s="7" t="s">
        <v>60</v>
      </c>
      <c r="N12" s="7" t="s">
        <v>283</v>
      </c>
      <c r="O12" s="7" t="s">
        <v>149</v>
      </c>
      <c r="P12" s="7"/>
      <c r="Q12" s="7"/>
      <c r="R12" s="7"/>
      <c r="S12" s="7"/>
      <c r="T12" s="7" t="s">
        <v>121</v>
      </c>
      <c r="U12" s="7"/>
      <c r="V12" s="7"/>
      <c r="W12" s="7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:35" x14ac:dyDescent="0.25">
      <c r="A13" s="234"/>
      <c r="B13" s="274"/>
      <c r="C13" s="275"/>
      <c r="D13" s="296" t="s">
        <v>43</v>
      </c>
      <c r="E13" s="82" t="s">
        <v>44</v>
      </c>
      <c r="F13" s="276" t="s">
        <v>102</v>
      </c>
      <c r="G13" s="281">
        <f>'Ty trong'!I14/100</f>
        <v>0.33333333333333337</v>
      </c>
      <c r="H13" s="44">
        <v>0.6</v>
      </c>
      <c r="I13" s="23" t="s">
        <v>197</v>
      </c>
      <c r="J13" s="7"/>
      <c r="K13" s="7">
        <v>13.3</v>
      </c>
      <c r="L13" s="7" t="s">
        <v>99</v>
      </c>
      <c r="M13" s="7" t="s">
        <v>60</v>
      </c>
      <c r="N13" s="7" t="s">
        <v>118</v>
      </c>
      <c r="O13" s="7" t="s">
        <v>149</v>
      </c>
      <c r="P13" s="7"/>
      <c r="Q13" s="7"/>
      <c r="R13" s="7"/>
      <c r="S13" s="7"/>
      <c r="T13" s="7"/>
      <c r="U13" s="7"/>
      <c r="V13" s="7"/>
      <c r="W13" s="7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:35" x14ac:dyDescent="0.25">
      <c r="A14" s="234"/>
      <c r="B14" s="274"/>
      <c r="C14" s="275"/>
      <c r="D14" s="297"/>
      <c r="E14" s="82" t="s">
        <v>81</v>
      </c>
      <c r="F14" s="294"/>
      <c r="G14" s="282"/>
      <c r="H14" s="44">
        <v>0.1</v>
      </c>
      <c r="I14" s="23" t="s">
        <v>198</v>
      </c>
      <c r="J14" s="7"/>
      <c r="K14" s="7">
        <v>100</v>
      </c>
      <c r="L14" s="7" t="s">
        <v>105</v>
      </c>
      <c r="M14" s="7" t="s">
        <v>228</v>
      </c>
      <c r="N14" s="7" t="s">
        <v>118</v>
      </c>
      <c r="O14" s="7" t="s">
        <v>149</v>
      </c>
      <c r="P14" s="7"/>
      <c r="Q14" s="7"/>
      <c r="R14" s="7"/>
      <c r="S14" s="7"/>
      <c r="T14" s="7"/>
      <c r="U14" s="7"/>
      <c r="V14" s="7"/>
      <c r="W14" s="7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:35" x14ac:dyDescent="0.25">
      <c r="A15" s="234"/>
      <c r="B15" s="274"/>
      <c r="C15" s="275"/>
      <c r="D15" s="297"/>
      <c r="E15" s="82" t="s">
        <v>116</v>
      </c>
      <c r="F15" s="294"/>
      <c r="G15" s="282"/>
      <c r="H15" s="44">
        <v>0.1</v>
      </c>
      <c r="I15" s="23" t="s">
        <v>199</v>
      </c>
      <c r="J15" s="7"/>
      <c r="K15" s="7">
        <v>50</v>
      </c>
      <c r="L15" s="7" t="s">
        <v>105</v>
      </c>
      <c r="M15" s="7" t="s">
        <v>228</v>
      </c>
      <c r="N15" s="7" t="s">
        <v>118</v>
      </c>
      <c r="O15" s="7" t="s">
        <v>149</v>
      </c>
      <c r="P15" s="7"/>
      <c r="Q15" s="7"/>
      <c r="R15" s="7"/>
      <c r="S15" s="7"/>
      <c r="T15" s="7"/>
      <c r="U15" s="7"/>
      <c r="V15" s="7"/>
      <c r="W15" s="7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:35" x14ac:dyDescent="0.25">
      <c r="A16" s="234"/>
      <c r="B16" s="274"/>
      <c r="C16" s="275"/>
      <c r="D16" s="297"/>
      <c r="E16" s="82" t="s">
        <v>264</v>
      </c>
      <c r="F16" s="294"/>
      <c r="G16" s="282"/>
      <c r="H16" s="44">
        <v>0.1</v>
      </c>
      <c r="I16" s="23" t="s">
        <v>200</v>
      </c>
      <c r="J16" s="7"/>
      <c r="K16" s="7">
        <v>93</v>
      </c>
      <c r="L16" s="7" t="s">
        <v>201</v>
      </c>
      <c r="M16" s="7" t="s">
        <v>117</v>
      </c>
      <c r="N16" s="7" t="s">
        <v>118</v>
      </c>
      <c r="O16" s="7" t="s">
        <v>149</v>
      </c>
      <c r="P16" s="7"/>
      <c r="Q16" s="7"/>
      <c r="R16" s="7"/>
      <c r="S16" s="7"/>
      <c r="T16" s="7"/>
      <c r="U16" s="7"/>
      <c r="V16" s="7"/>
      <c r="W16" s="7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:35" x14ac:dyDescent="0.25">
      <c r="A17" s="234"/>
      <c r="B17" s="274"/>
      <c r="C17" s="275"/>
      <c r="D17" s="297"/>
      <c r="E17" s="82" t="s">
        <v>265</v>
      </c>
      <c r="F17" s="294"/>
      <c r="G17" s="282"/>
      <c r="H17" s="44">
        <v>0.1</v>
      </c>
      <c r="I17" s="23" t="s">
        <v>202</v>
      </c>
      <c r="J17" s="7"/>
      <c r="K17" s="7">
        <v>80</v>
      </c>
      <c r="L17" s="7" t="s">
        <v>201</v>
      </c>
      <c r="M17" s="7" t="s">
        <v>117</v>
      </c>
      <c r="N17" s="7" t="s">
        <v>118</v>
      </c>
      <c r="O17" s="7" t="s">
        <v>149</v>
      </c>
      <c r="P17" s="7"/>
      <c r="Q17" s="7"/>
      <c r="R17" s="7"/>
      <c r="S17" s="8"/>
      <c r="T17" s="7"/>
      <c r="U17" s="7"/>
      <c r="V17" s="7"/>
      <c r="W17" s="7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:35" s="49" customFormat="1" x14ac:dyDescent="0.25">
      <c r="A18" s="246" t="s">
        <v>2</v>
      </c>
      <c r="B18" s="270" t="s">
        <v>45</v>
      </c>
      <c r="C18" s="272">
        <f>BĐCL!B11</f>
        <v>30</v>
      </c>
      <c r="D18" s="268" t="s">
        <v>29</v>
      </c>
      <c r="E18" s="84" t="s">
        <v>82</v>
      </c>
      <c r="F18" s="264" t="s">
        <v>104</v>
      </c>
      <c r="G18" s="293">
        <f>'Ty trong'!J19</f>
        <v>0.25</v>
      </c>
      <c r="H18" s="45">
        <v>0.2</v>
      </c>
      <c r="I18" s="46" t="s">
        <v>203</v>
      </c>
      <c r="J18" s="47"/>
      <c r="K18" s="47">
        <v>110</v>
      </c>
      <c r="L18" s="58" t="s">
        <v>45</v>
      </c>
      <c r="M18" s="47" t="s">
        <v>117</v>
      </c>
      <c r="N18" s="47" t="s">
        <v>119</v>
      </c>
      <c r="O18" s="47" t="s">
        <v>149</v>
      </c>
      <c r="P18" s="47"/>
      <c r="Q18" s="47"/>
      <c r="R18" s="47"/>
      <c r="S18" s="47"/>
      <c r="T18" s="47"/>
      <c r="U18" s="47"/>
      <c r="V18" s="47"/>
      <c r="W18" s="47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8"/>
    </row>
    <row r="19" spans="1:35" s="49" customFormat="1" x14ac:dyDescent="0.25">
      <c r="A19" s="246"/>
      <c r="B19" s="271"/>
      <c r="C19" s="273"/>
      <c r="D19" s="269"/>
      <c r="E19" s="84" t="s">
        <v>266</v>
      </c>
      <c r="F19" s="265"/>
      <c r="G19" s="269"/>
      <c r="H19" s="45">
        <v>0.5</v>
      </c>
      <c r="I19" s="46" t="s">
        <v>204</v>
      </c>
      <c r="J19" s="47"/>
      <c r="K19" s="47">
        <v>30</v>
      </c>
      <c r="L19" s="58" t="s">
        <v>45</v>
      </c>
      <c r="M19" s="47" t="s">
        <v>117</v>
      </c>
      <c r="N19" s="47" t="s">
        <v>119</v>
      </c>
      <c r="O19" s="47" t="s">
        <v>149</v>
      </c>
      <c r="P19" s="47"/>
      <c r="Q19" s="47"/>
      <c r="R19" s="47"/>
      <c r="S19" s="47"/>
      <c r="T19" s="47"/>
      <c r="U19" s="47"/>
      <c r="V19" s="47"/>
      <c r="W19" s="47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</row>
    <row r="20" spans="1:35" s="49" customFormat="1" x14ac:dyDescent="0.25">
      <c r="A20" s="246"/>
      <c r="B20" s="271"/>
      <c r="C20" s="273"/>
      <c r="D20" s="269"/>
      <c r="E20" s="84" t="s">
        <v>267</v>
      </c>
      <c r="F20" s="265"/>
      <c r="G20" s="269"/>
      <c r="H20" s="45">
        <v>0.3</v>
      </c>
      <c r="I20" s="46" t="s">
        <v>205</v>
      </c>
      <c r="J20" s="47"/>
      <c r="K20" s="47">
        <v>80</v>
      </c>
      <c r="L20" s="58" t="s">
        <v>45</v>
      </c>
      <c r="M20" s="47" t="s">
        <v>117</v>
      </c>
      <c r="N20" s="47" t="s">
        <v>119</v>
      </c>
      <c r="O20" s="47" t="s">
        <v>149</v>
      </c>
      <c r="P20" s="47"/>
      <c r="Q20" s="47"/>
      <c r="R20" s="47"/>
      <c r="S20" s="47"/>
      <c r="T20" s="47"/>
      <c r="U20" s="47"/>
      <c r="V20" s="47"/>
      <c r="W20" s="47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8"/>
      <c r="AI20" s="48"/>
    </row>
    <row r="21" spans="1:35" s="49" customFormat="1" ht="30" x14ac:dyDescent="0.25">
      <c r="A21" s="246"/>
      <c r="B21" s="271"/>
      <c r="C21" s="273"/>
      <c r="D21" s="268" t="s">
        <v>83</v>
      </c>
      <c r="E21" s="84" t="s">
        <v>85</v>
      </c>
      <c r="F21" s="264" t="s">
        <v>206</v>
      </c>
      <c r="G21" s="293">
        <f>'Ty trong'!J20</f>
        <v>0.5</v>
      </c>
      <c r="H21" s="45">
        <v>0.5</v>
      </c>
      <c r="I21" s="46" t="s">
        <v>207</v>
      </c>
      <c r="J21" s="47"/>
      <c r="K21" s="47">
        <v>20</v>
      </c>
      <c r="L21" s="47" t="s">
        <v>103</v>
      </c>
      <c r="M21" s="47" t="s">
        <v>117</v>
      </c>
      <c r="N21" s="47" t="s">
        <v>119</v>
      </c>
      <c r="O21" s="47" t="s">
        <v>149</v>
      </c>
      <c r="P21" s="47"/>
      <c r="Q21" s="47"/>
      <c r="R21" s="47"/>
      <c r="S21" s="47"/>
      <c r="T21" s="47"/>
      <c r="U21" s="47"/>
      <c r="V21" s="47"/>
      <c r="W21" s="47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</row>
    <row r="22" spans="1:35" s="49" customFormat="1" x14ac:dyDescent="0.25">
      <c r="A22" s="246"/>
      <c r="B22" s="271"/>
      <c r="C22" s="273"/>
      <c r="D22" s="292"/>
      <c r="E22" s="84" t="s">
        <v>86</v>
      </c>
      <c r="F22" s="265"/>
      <c r="G22" s="292"/>
      <c r="H22" s="45">
        <v>0.5</v>
      </c>
      <c r="I22" s="46" t="s">
        <v>208</v>
      </c>
      <c r="J22" s="47"/>
      <c r="K22" s="47">
        <f>K21*K18/100</f>
        <v>22</v>
      </c>
      <c r="L22" s="47" t="s">
        <v>45</v>
      </c>
      <c r="M22" s="47" t="s">
        <v>117</v>
      </c>
      <c r="N22" s="47" t="s">
        <v>119</v>
      </c>
      <c r="O22" s="47" t="s">
        <v>149</v>
      </c>
      <c r="P22" s="47"/>
      <c r="Q22" s="47"/>
      <c r="R22" s="47"/>
      <c r="S22" s="47"/>
      <c r="T22" s="47"/>
      <c r="U22" s="47"/>
      <c r="V22" s="47"/>
      <c r="W22" s="47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</row>
    <row r="23" spans="1:35" s="49" customFormat="1" ht="30" x14ac:dyDescent="0.25">
      <c r="A23" s="246"/>
      <c r="B23" s="271"/>
      <c r="C23" s="273"/>
      <c r="D23" s="268" t="s">
        <v>84</v>
      </c>
      <c r="E23" s="84" t="s">
        <v>87</v>
      </c>
      <c r="F23" s="264" t="s">
        <v>209</v>
      </c>
      <c r="G23" s="293">
        <f>'Ty trong'!J21</f>
        <v>0.25</v>
      </c>
      <c r="H23" s="45">
        <v>0.3</v>
      </c>
      <c r="I23" s="46" t="s">
        <v>210</v>
      </c>
      <c r="J23" s="47"/>
      <c r="K23" s="47">
        <v>80</v>
      </c>
      <c r="L23" s="47" t="s">
        <v>103</v>
      </c>
      <c r="M23" s="47" t="s">
        <v>117</v>
      </c>
      <c r="N23" s="47" t="s">
        <v>119</v>
      </c>
      <c r="O23" s="47" t="s">
        <v>149</v>
      </c>
      <c r="P23" s="47"/>
      <c r="Q23" s="47"/>
      <c r="R23" s="47"/>
      <c r="S23" s="47"/>
      <c r="T23" s="47"/>
      <c r="U23" s="47"/>
      <c r="V23" s="47"/>
      <c r="W23" s="47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</row>
    <row r="24" spans="1:35" s="49" customFormat="1" x14ac:dyDescent="0.25">
      <c r="A24" s="246"/>
      <c r="B24" s="271"/>
      <c r="C24" s="273"/>
      <c r="D24" s="269"/>
      <c r="E24" s="84" t="s">
        <v>88</v>
      </c>
      <c r="F24" s="265"/>
      <c r="G24" s="269"/>
      <c r="H24" s="45">
        <v>0.5</v>
      </c>
      <c r="I24" s="46" t="s">
        <v>211</v>
      </c>
      <c r="J24" s="47"/>
      <c r="K24" s="47">
        <f>K23*K18/100</f>
        <v>88</v>
      </c>
      <c r="L24" s="47" t="s">
        <v>45</v>
      </c>
      <c r="M24" s="47" t="s">
        <v>117</v>
      </c>
      <c r="N24" s="47" t="s">
        <v>119</v>
      </c>
      <c r="O24" s="47" t="s">
        <v>149</v>
      </c>
      <c r="P24" s="47"/>
      <c r="Q24" s="47"/>
      <c r="R24" s="47"/>
      <c r="S24" s="47"/>
      <c r="T24" s="47"/>
      <c r="U24" s="47"/>
      <c r="V24" s="47"/>
      <c r="W24" s="47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</row>
    <row r="25" spans="1:35" s="49" customFormat="1" x14ac:dyDescent="0.25">
      <c r="A25" s="246"/>
      <c r="B25" s="271"/>
      <c r="C25" s="273"/>
      <c r="D25" s="269"/>
      <c r="E25" s="84" t="s">
        <v>89</v>
      </c>
      <c r="F25" s="265"/>
      <c r="G25" s="269"/>
      <c r="H25" s="45">
        <v>0.1</v>
      </c>
      <c r="I25" s="46" t="s">
        <v>213</v>
      </c>
      <c r="J25" s="47"/>
      <c r="K25" s="47">
        <v>90</v>
      </c>
      <c r="L25" s="47" t="s">
        <v>214</v>
      </c>
      <c r="M25" s="47" t="s">
        <v>228</v>
      </c>
      <c r="N25" s="47" t="s">
        <v>119</v>
      </c>
      <c r="O25" s="47" t="s">
        <v>149</v>
      </c>
      <c r="P25" s="47"/>
      <c r="Q25" s="47"/>
      <c r="R25" s="47"/>
      <c r="S25" s="47"/>
      <c r="T25" s="47"/>
      <c r="U25" s="47"/>
      <c r="V25" s="47"/>
      <c r="W25" s="47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</row>
    <row r="26" spans="1:35" s="49" customFormat="1" x14ac:dyDescent="0.25">
      <c r="A26" s="246"/>
      <c r="B26" s="271"/>
      <c r="C26" s="273"/>
      <c r="D26" s="269"/>
      <c r="E26" s="84" t="s">
        <v>113</v>
      </c>
      <c r="F26" s="265"/>
      <c r="G26" s="269"/>
      <c r="H26" s="45">
        <v>0.1</v>
      </c>
      <c r="I26" s="46" t="s">
        <v>212</v>
      </c>
      <c r="J26" s="47"/>
      <c r="K26" s="86">
        <v>44013</v>
      </c>
      <c r="L26" s="47"/>
      <c r="M26" s="47" t="s">
        <v>228</v>
      </c>
      <c r="N26" s="47" t="s">
        <v>119</v>
      </c>
      <c r="O26" s="47" t="s">
        <v>149</v>
      </c>
      <c r="P26" s="47"/>
      <c r="Q26" s="47"/>
      <c r="R26" s="47"/>
      <c r="S26" s="47"/>
      <c r="T26" s="47"/>
      <c r="U26" s="47"/>
      <c r="V26" s="47"/>
      <c r="W26" s="47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</row>
    <row r="27" spans="1:35" s="99" customFormat="1" ht="30" x14ac:dyDescent="0.25">
      <c r="A27" s="252" t="s">
        <v>4</v>
      </c>
      <c r="B27" s="240" t="s">
        <v>78</v>
      </c>
      <c r="C27" s="254">
        <f>BĐCL!B15</f>
        <v>30</v>
      </c>
      <c r="D27" s="91" t="s">
        <v>30</v>
      </c>
      <c r="E27" s="92" t="s">
        <v>93</v>
      </c>
      <c r="F27" s="93" t="s">
        <v>235</v>
      </c>
      <c r="G27" s="107">
        <f>'Ty trong'!J26</f>
        <v>0.11666666666666667</v>
      </c>
      <c r="H27" s="94">
        <v>1</v>
      </c>
      <c r="I27" s="95" t="s">
        <v>218</v>
      </c>
      <c r="J27" s="96"/>
      <c r="K27" s="97" t="s">
        <v>219</v>
      </c>
      <c r="L27" s="96"/>
      <c r="M27" s="96" t="s">
        <v>117</v>
      </c>
      <c r="N27" s="96" t="s">
        <v>284</v>
      </c>
      <c r="O27" s="96" t="s">
        <v>149</v>
      </c>
      <c r="P27" s="96"/>
      <c r="Q27" s="96"/>
      <c r="R27" s="96" t="s">
        <v>121</v>
      </c>
      <c r="S27" s="96"/>
      <c r="T27" s="96"/>
      <c r="U27" s="96"/>
      <c r="V27" s="96" t="s">
        <v>122</v>
      </c>
      <c r="W27" s="96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</row>
    <row r="28" spans="1:35" s="99" customFormat="1" x14ac:dyDescent="0.25">
      <c r="A28" s="253"/>
      <c r="B28" s="240"/>
      <c r="C28" s="254"/>
      <c r="D28" s="240" t="s">
        <v>90</v>
      </c>
      <c r="E28" s="92" t="s">
        <v>110</v>
      </c>
      <c r="F28" s="248" t="s">
        <v>234</v>
      </c>
      <c r="G28" s="242">
        <f>'Ty trong'!J27</f>
        <v>8.3333333333333329E-2</v>
      </c>
      <c r="H28" s="94">
        <v>0.25</v>
      </c>
      <c r="I28" s="95" t="s">
        <v>221</v>
      </c>
      <c r="J28" s="96"/>
      <c r="K28" s="97">
        <v>20</v>
      </c>
      <c r="L28" s="96" t="s">
        <v>222</v>
      </c>
      <c r="M28" s="96" t="s">
        <v>117</v>
      </c>
      <c r="N28" s="96" t="s">
        <v>285</v>
      </c>
      <c r="O28" s="96" t="s">
        <v>149</v>
      </c>
      <c r="P28" s="96"/>
      <c r="Q28" s="96"/>
      <c r="R28" s="96"/>
      <c r="S28" s="96"/>
      <c r="T28" s="96"/>
      <c r="U28" s="96"/>
      <c r="V28" s="96" t="s">
        <v>121</v>
      </c>
      <c r="W28" s="96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</row>
    <row r="29" spans="1:35" s="99" customFormat="1" x14ac:dyDescent="0.25">
      <c r="A29" s="253"/>
      <c r="B29" s="240"/>
      <c r="C29" s="254"/>
      <c r="D29" s="240"/>
      <c r="E29" s="92" t="s">
        <v>111</v>
      </c>
      <c r="F29" s="249"/>
      <c r="G29" s="240"/>
      <c r="H29" s="94">
        <v>0.25</v>
      </c>
      <c r="I29" s="95" t="s">
        <v>223</v>
      </c>
      <c r="J29" s="96"/>
      <c r="K29" s="97">
        <v>5</v>
      </c>
      <c r="L29" s="96" t="s">
        <v>224</v>
      </c>
      <c r="M29" s="96" t="s">
        <v>117</v>
      </c>
      <c r="N29" s="96" t="s">
        <v>285</v>
      </c>
      <c r="O29" s="96" t="s">
        <v>149</v>
      </c>
      <c r="P29" s="96"/>
      <c r="Q29" s="96"/>
      <c r="R29" s="96"/>
      <c r="S29" s="96"/>
      <c r="T29" s="96"/>
      <c r="U29" s="96"/>
      <c r="V29" s="96" t="s">
        <v>121</v>
      </c>
      <c r="W29" s="96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</row>
    <row r="30" spans="1:35" s="99" customFormat="1" x14ac:dyDescent="0.25">
      <c r="A30" s="253"/>
      <c r="B30" s="240"/>
      <c r="C30" s="254"/>
      <c r="D30" s="240"/>
      <c r="E30" s="92" t="s">
        <v>112</v>
      </c>
      <c r="F30" s="250"/>
      <c r="G30" s="240"/>
      <c r="H30" s="94">
        <v>0.5</v>
      </c>
      <c r="I30" s="100" t="s">
        <v>232</v>
      </c>
      <c r="J30" s="96"/>
      <c r="K30" s="97" t="s">
        <v>225</v>
      </c>
      <c r="L30" s="96"/>
      <c r="M30" s="96" t="s">
        <v>117</v>
      </c>
      <c r="N30" s="96" t="s">
        <v>285</v>
      </c>
      <c r="O30" s="96" t="s">
        <v>149</v>
      </c>
      <c r="P30" s="96"/>
      <c r="Q30" s="96"/>
      <c r="R30" s="96"/>
      <c r="S30" s="96"/>
      <c r="T30" s="96"/>
      <c r="U30" s="96"/>
      <c r="V30" s="96" t="s">
        <v>121</v>
      </c>
      <c r="W30" s="96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</row>
    <row r="31" spans="1:35" s="99" customFormat="1" x14ac:dyDescent="0.25">
      <c r="A31" s="253"/>
      <c r="B31" s="240"/>
      <c r="C31" s="254"/>
      <c r="D31" s="240" t="s">
        <v>91</v>
      </c>
      <c r="E31" s="92" t="s">
        <v>98</v>
      </c>
      <c r="F31" s="248" t="s">
        <v>236</v>
      </c>
      <c r="G31" s="242">
        <f>'Ty trong'!J28</f>
        <v>0.15</v>
      </c>
      <c r="H31" s="94">
        <v>0.5</v>
      </c>
      <c r="I31" s="95" t="s">
        <v>226</v>
      </c>
      <c r="J31" s="96"/>
      <c r="K31" s="101" t="s">
        <v>227</v>
      </c>
      <c r="L31" s="96"/>
      <c r="M31" s="96" t="s">
        <v>117</v>
      </c>
      <c r="N31" s="96" t="s">
        <v>286</v>
      </c>
      <c r="O31" s="96" t="s">
        <v>149</v>
      </c>
      <c r="P31" s="96"/>
      <c r="Q31" s="96"/>
      <c r="R31" s="96"/>
      <c r="S31" s="96"/>
      <c r="T31" s="96"/>
      <c r="U31" s="96" t="s">
        <v>121</v>
      </c>
      <c r="V31" s="96"/>
      <c r="W31" s="96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</row>
    <row r="32" spans="1:35" s="99" customFormat="1" x14ac:dyDescent="0.25">
      <c r="A32" s="253"/>
      <c r="B32" s="240"/>
      <c r="C32" s="254"/>
      <c r="D32" s="240"/>
      <c r="E32" s="92" t="s">
        <v>108</v>
      </c>
      <c r="F32" s="249"/>
      <c r="G32" s="240"/>
      <c r="H32" s="94">
        <v>0.3</v>
      </c>
      <c r="I32" s="109" t="s">
        <v>279</v>
      </c>
      <c r="J32" s="96"/>
      <c r="K32" s="97">
        <v>500</v>
      </c>
      <c r="L32" s="96" t="s">
        <v>229</v>
      </c>
      <c r="M32" s="96" t="s">
        <v>117</v>
      </c>
      <c r="N32" s="96" t="s">
        <v>286</v>
      </c>
      <c r="O32" s="96" t="s">
        <v>149</v>
      </c>
      <c r="P32" s="96"/>
      <c r="Q32" s="96"/>
      <c r="R32" s="96"/>
      <c r="S32" s="96"/>
      <c r="T32" s="96"/>
      <c r="U32" s="96" t="s">
        <v>121</v>
      </c>
      <c r="V32" s="96"/>
      <c r="W32" s="96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</row>
    <row r="33" spans="1:35" s="99" customFormat="1" x14ac:dyDescent="0.25">
      <c r="A33" s="253"/>
      <c r="B33" s="240"/>
      <c r="C33" s="254"/>
      <c r="D33" s="240"/>
      <c r="E33" s="92" t="s">
        <v>109</v>
      </c>
      <c r="F33" s="250"/>
      <c r="G33" s="240"/>
      <c r="H33" s="94">
        <v>0.2</v>
      </c>
      <c r="I33" s="110" t="s">
        <v>230</v>
      </c>
      <c r="J33" s="111"/>
      <c r="K33" s="112">
        <v>1</v>
      </c>
      <c r="L33" s="111" t="s">
        <v>231</v>
      </c>
      <c r="M33" s="111" t="s">
        <v>220</v>
      </c>
      <c r="N33" s="96" t="s">
        <v>286</v>
      </c>
      <c r="O33" s="96" t="s">
        <v>149</v>
      </c>
      <c r="P33" s="96"/>
      <c r="Q33" s="96"/>
      <c r="R33" s="96"/>
      <c r="S33" s="96"/>
      <c r="T33" s="96"/>
      <c r="U33" s="96" t="s">
        <v>121</v>
      </c>
      <c r="V33" s="96"/>
      <c r="W33" s="96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</row>
    <row r="34" spans="1:35" s="99" customFormat="1" ht="30" x14ac:dyDescent="0.25">
      <c r="A34" s="253"/>
      <c r="B34" s="240"/>
      <c r="C34" s="254"/>
      <c r="D34" s="240" t="s">
        <v>92</v>
      </c>
      <c r="E34" s="91" t="s">
        <v>107</v>
      </c>
      <c r="F34" s="241" t="s">
        <v>237</v>
      </c>
      <c r="G34" s="242">
        <f>'Ty trong'!J29</f>
        <v>0.25</v>
      </c>
      <c r="H34" s="94">
        <v>0.25</v>
      </c>
      <c r="I34" s="102" t="s">
        <v>281</v>
      </c>
      <c r="J34" s="103"/>
      <c r="K34" s="104" t="s">
        <v>238</v>
      </c>
      <c r="L34" s="103"/>
      <c r="M34" s="96" t="s">
        <v>117</v>
      </c>
      <c r="N34" s="103" t="s">
        <v>284</v>
      </c>
      <c r="O34" s="96" t="s">
        <v>149</v>
      </c>
      <c r="P34" s="103"/>
      <c r="Q34" s="103" t="s">
        <v>122</v>
      </c>
      <c r="R34" s="103" t="s">
        <v>121</v>
      </c>
      <c r="S34" s="103"/>
      <c r="T34" s="103"/>
      <c r="U34" s="103"/>
      <c r="V34" s="103"/>
      <c r="W34" s="103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</row>
    <row r="35" spans="1:35" s="99" customFormat="1" x14ac:dyDescent="0.25">
      <c r="A35" s="253"/>
      <c r="B35" s="240"/>
      <c r="C35" s="254"/>
      <c r="D35" s="240"/>
      <c r="E35" s="91" t="s">
        <v>268</v>
      </c>
      <c r="F35" s="241"/>
      <c r="G35" s="240"/>
      <c r="H35" s="94">
        <v>0.25</v>
      </c>
      <c r="I35" s="102" t="s">
        <v>250</v>
      </c>
      <c r="J35" s="103"/>
      <c r="K35" s="104" t="s">
        <v>238</v>
      </c>
      <c r="L35" s="103"/>
      <c r="M35" s="96" t="s">
        <v>117</v>
      </c>
      <c r="N35" s="103" t="s">
        <v>284</v>
      </c>
      <c r="O35" s="96" t="s">
        <v>149</v>
      </c>
      <c r="P35" s="103"/>
      <c r="Q35" s="103" t="s">
        <v>122</v>
      </c>
      <c r="R35" s="103" t="s">
        <v>121</v>
      </c>
      <c r="S35" s="103"/>
      <c r="T35" s="103"/>
      <c r="U35" s="103"/>
      <c r="V35" s="103"/>
      <c r="W35" s="103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</row>
    <row r="36" spans="1:35" s="99" customFormat="1" ht="30" x14ac:dyDescent="0.25">
      <c r="A36" s="253"/>
      <c r="B36" s="240"/>
      <c r="C36" s="254"/>
      <c r="D36" s="240"/>
      <c r="E36" s="91" t="s">
        <v>269</v>
      </c>
      <c r="F36" s="241"/>
      <c r="G36" s="240"/>
      <c r="H36" s="94">
        <v>0.5</v>
      </c>
      <c r="I36" s="102" t="s">
        <v>239</v>
      </c>
      <c r="J36" s="103"/>
      <c r="K36" s="97">
        <v>54</v>
      </c>
      <c r="L36" s="103" t="s">
        <v>240</v>
      </c>
      <c r="M36" s="96" t="s">
        <v>117</v>
      </c>
      <c r="N36" s="103" t="s">
        <v>287</v>
      </c>
      <c r="O36" s="96" t="s">
        <v>149</v>
      </c>
      <c r="P36" s="103" t="s">
        <v>122</v>
      </c>
      <c r="Q36" s="103" t="s">
        <v>122</v>
      </c>
      <c r="R36" s="103"/>
      <c r="S36" s="103"/>
      <c r="T36" s="103"/>
      <c r="U36" s="103"/>
      <c r="V36" s="103" t="s">
        <v>122</v>
      </c>
      <c r="W36" s="103" t="s">
        <v>121</v>
      </c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</row>
    <row r="37" spans="1:35" s="99" customFormat="1" x14ac:dyDescent="0.25">
      <c r="A37" s="253"/>
      <c r="B37" s="240"/>
      <c r="C37" s="254"/>
      <c r="D37" s="240" t="s">
        <v>248</v>
      </c>
      <c r="E37" s="91" t="s">
        <v>270</v>
      </c>
      <c r="F37" s="241" t="s">
        <v>241</v>
      </c>
      <c r="G37" s="242">
        <f>'Ty trong'!J30</f>
        <v>0.21666666666666667</v>
      </c>
      <c r="H37" s="94">
        <v>0.25</v>
      </c>
      <c r="I37" s="102" t="s">
        <v>242</v>
      </c>
      <c r="J37" s="103"/>
      <c r="K37" s="105"/>
      <c r="L37" s="103"/>
      <c r="M37" s="103" t="s">
        <v>228</v>
      </c>
      <c r="N37" s="103" t="s">
        <v>288</v>
      </c>
      <c r="O37" s="96" t="s">
        <v>149</v>
      </c>
      <c r="P37" s="103" t="s">
        <v>121</v>
      </c>
      <c r="Q37" s="103"/>
      <c r="R37" s="103"/>
      <c r="S37" s="103"/>
      <c r="T37" s="103"/>
      <c r="U37" s="103"/>
      <c r="V37" s="103"/>
      <c r="W37" s="103" t="s">
        <v>122</v>
      </c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</row>
    <row r="38" spans="1:35" s="99" customFormat="1" x14ac:dyDescent="0.25">
      <c r="A38" s="253"/>
      <c r="B38" s="240"/>
      <c r="C38" s="254"/>
      <c r="D38" s="240"/>
      <c r="E38" s="91" t="s">
        <v>271</v>
      </c>
      <c r="F38" s="241"/>
      <c r="G38" s="240"/>
      <c r="H38" s="94">
        <v>0.7</v>
      </c>
      <c r="I38" s="102" t="s">
        <v>243</v>
      </c>
      <c r="J38" s="103"/>
      <c r="K38" s="97">
        <v>10</v>
      </c>
      <c r="L38" s="103" t="s">
        <v>244</v>
      </c>
      <c r="M38" s="103" t="s">
        <v>60</v>
      </c>
      <c r="N38" s="103" t="s">
        <v>288</v>
      </c>
      <c r="O38" s="96" t="s">
        <v>149</v>
      </c>
      <c r="P38" s="103" t="s">
        <v>121</v>
      </c>
      <c r="Q38" s="103"/>
      <c r="R38" s="103"/>
      <c r="S38" s="103"/>
      <c r="T38" s="103"/>
      <c r="U38" s="103"/>
      <c r="V38" s="103"/>
      <c r="W38" s="103" t="s">
        <v>122</v>
      </c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</row>
    <row r="39" spans="1:35" s="99" customFormat="1" x14ac:dyDescent="0.25">
      <c r="A39" s="253"/>
      <c r="B39" s="240"/>
      <c r="C39" s="254"/>
      <c r="D39" s="240"/>
      <c r="E39" s="91" t="s">
        <v>272</v>
      </c>
      <c r="F39" s="241"/>
      <c r="G39" s="240"/>
      <c r="H39" s="94">
        <v>0.05</v>
      </c>
      <c r="I39" s="102" t="s">
        <v>280</v>
      </c>
      <c r="J39" s="103"/>
      <c r="K39" s="97" t="s">
        <v>247</v>
      </c>
      <c r="L39" s="103"/>
      <c r="M39" s="103" t="s">
        <v>117</v>
      </c>
      <c r="N39" s="103" t="s">
        <v>284</v>
      </c>
      <c r="O39" s="96" t="s">
        <v>149</v>
      </c>
      <c r="P39" s="103" t="s">
        <v>122</v>
      </c>
      <c r="Q39" s="103"/>
      <c r="R39" s="103" t="s">
        <v>121</v>
      </c>
      <c r="S39" s="103"/>
      <c r="T39" s="103"/>
      <c r="U39" s="103"/>
      <c r="V39" s="103"/>
      <c r="W39" s="103" t="s">
        <v>122</v>
      </c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</row>
    <row r="40" spans="1:35" s="99" customFormat="1" x14ac:dyDescent="0.25">
      <c r="A40" s="253"/>
      <c r="B40" s="240"/>
      <c r="C40" s="254"/>
      <c r="D40" s="240" t="s">
        <v>249</v>
      </c>
      <c r="E40" s="91" t="s">
        <v>273</v>
      </c>
      <c r="F40" s="248" t="s">
        <v>245</v>
      </c>
      <c r="G40" s="242">
        <f>'Ty trong'!J31</f>
        <v>0.18333333333333332</v>
      </c>
      <c r="H40" s="94">
        <v>0.25</v>
      </c>
      <c r="I40" s="102" t="s">
        <v>252</v>
      </c>
      <c r="J40" s="103"/>
      <c r="K40" s="97" t="s">
        <v>253</v>
      </c>
      <c r="L40" s="103"/>
      <c r="M40" s="103" t="s">
        <v>117</v>
      </c>
      <c r="N40" s="103" t="s">
        <v>284</v>
      </c>
      <c r="O40" s="96" t="s">
        <v>149</v>
      </c>
      <c r="P40" s="103"/>
      <c r="Q40" s="103"/>
      <c r="R40" s="103" t="s">
        <v>121</v>
      </c>
      <c r="S40" s="103" t="s">
        <v>122</v>
      </c>
      <c r="T40" s="103"/>
      <c r="U40" s="103"/>
      <c r="V40" s="103"/>
      <c r="W40" s="103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</row>
    <row r="41" spans="1:35" s="99" customFormat="1" x14ac:dyDescent="0.25">
      <c r="A41" s="253"/>
      <c r="B41" s="240"/>
      <c r="C41" s="254"/>
      <c r="D41" s="240"/>
      <c r="E41" s="91" t="s">
        <v>274</v>
      </c>
      <c r="F41" s="249"/>
      <c r="G41" s="240"/>
      <c r="H41" s="94">
        <v>0.25</v>
      </c>
      <c r="I41" s="102" t="s">
        <v>251</v>
      </c>
      <c r="J41" s="103"/>
      <c r="K41" s="97" t="s">
        <v>253</v>
      </c>
      <c r="L41" s="103"/>
      <c r="M41" s="103" t="s">
        <v>117</v>
      </c>
      <c r="N41" s="103" t="s">
        <v>284</v>
      </c>
      <c r="O41" s="96" t="s">
        <v>149</v>
      </c>
      <c r="P41" s="103"/>
      <c r="Q41" s="103"/>
      <c r="R41" s="103" t="s">
        <v>121</v>
      </c>
      <c r="S41" s="103" t="s">
        <v>122</v>
      </c>
      <c r="T41" s="103"/>
      <c r="U41" s="103"/>
      <c r="V41" s="103"/>
      <c r="W41" s="103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</row>
    <row r="42" spans="1:35" s="99" customFormat="1" x14ac:dyDescent="0.25">
      <c r="A42" s="253"/>
      <c r="B42" s="240"/>
      <c r="C42" s="254"/>
      <c r="D42" s="240"/>
      <c r="E42" s="91" t="s">
        <v>275</v>
      </c>
      <c r="F42" s="250"/>
      <c r="G42" s="240"/>
      <c r="H42" s="94">
        <v>0.5</v>
      </c>
      <c r="I42" s="102" t="s">
        <v>246</v>
      </c>
      <c r="J42" s="103"/>
      <c r="K42" s="97">
        <v>7</v>
      </c>
      <c r="L42" s="103" t="s">
        <v>240</v>
      </c>
      <c r="M42" s="103" t="s">
        <v>117</v>
      </c>
      <c r="N42" s="96" t="s">
        <v>289</v>
      </c>
      <c r="O42" s="96" t="s">
        <v>149</v>
      </c>
      <c r="P42" s="103"/>
      <c r="Q42" s="103"/>
      <c r="R42" s="103"/>
      <c r="S42" s="103" t="s">
        <v>121</v>
      </c>
      <c r="T42" s="103"/>
      <c r="U42" s="103"/>
      <c r="V42" s="103"/>
      <c r="W42" s="103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</row>
    <row r="43" spans="1:35" s="49" customFormat="1" x14ac:dyDescent="0.25">
      <c r="A43" s="245" t="s">
        <v>31</v>
      </c>
      <c r="B43" s="244" t="s">
        <v>79</v>
      </c>
      <c r="C43" s="247">
        <f>BĐCL!B21</f>
        <v>10</v>
      </c>
      <c r="D43" s="244" t="s">
        <v>32</v>
      </c>
      <c r="E43" s="84" t="s">
        <v>95</v>
      </c>
      <c r="F43" s="251" t="s">
        <v>254</v>
      </c>
      <c r="G43" s="243">
        <f>'Ty trong'!J36</f>
        <v>0.5</v>
      </c>
      <c r="H43" s="45">
        <v>0.5</v>
      </c>
      <c r="I43" s="90" t="s">
        <v>282</v>
      </c>
      <c r="J43" s="47"/>
      <c r="K43" s="47">
        <v>2</v>
      </c>
      <c r="L43" s="47" t="s">
        <v>106</v>
      </c>
      <c r="M43" s="47" t="s">
        <v>228</v>
      </c>
      <c r="N43" s="60" t="s">
        <v>284</v>
      </c>
      <c r="O43" s="47" t="s">
        <v>149</v>
      </c>
      <c r="P43" s="47" t="s">
        <v>122</v>
      </c>
      <c r="Q43" s="47"/>
      <c r="R43" s="47" t="s">
        <v>121</v>
      </c>
      <c r="S43" s="47"/>
      <c r="T43" s="47"/>
      <c r="U43" s="47"/>
      <c r="V43" s="47"/>
      <c r="W43" s="47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s="49" customFormat="1" x14ac:dyDescent="0.25">
      <c r="A44" s="246"/>
      <c r="B44" s="244"/>
      <c r="C44" s="247"/>
      <c r="D44" s="244"/>
      <c r="E44" s="84" t="s">
        <v>96</v>
      </c>
      <c r="F44" s="251"/>
      <c r="G44" s="244"/>
      <c r="H44" s="45">
        <v>0.3</v>
      </c>
      <c r="I44" s="46" t="s">
        <v>255</v>
      </c>
      <c r="J44" s="47"/>
      <c r="K44" s="47">
        <v>1</v>
      </c>
      <c r="L44" s="47" t="s">
        <v>256</v>
      </c>
      <c r="M44" s="47" t="s">
        <v>117</v>
      </c>
      <c r="N44" s="60" t="s">
        <v>284</v>
      </c>
      <c r="O44" s="47" t="s">
        <v>149</v>
      </c>
      <c r="P44" s="47" t="s">
        <v>122</v>
      </c>
      <c r="Q44" s="47"/>
      <c r="R44" s="47" t="s">
        <v>121</v>
      </c>
      <c r="S44" s="47"/>
      <c r="T44" s="47"/>
      <c r="U44" s="47"/>
      <c r="V44" s="47"/>
      <c r="W44" s="47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</row>
    <row r="45" spans="1:35" s="49" customFormat="1" x14ac:dyDescent="0.25">
      <c r="A45" s="246"/>
      <c r="B45" s="244"/>
      <c r="C45" s="247"/>
      <c r="D45" s="244"/>
      <c r="E45" s="84" t="s">
        <v>276</v>
      </c>
      <c r="F45" s="251"/>
      <c r="G45" s="244"/>
      <c r="H45" s="45">
        <v>0.2</v>
      </c>
      <c r="I45" s="46" t="s">
        <v>257</v>
      </c>
      <c r="J45" s="47"/>
      <c r="K45" s="47">
        <v>1</v>
      </c>
      <c r="L45" s="47" t="s">
        <v>256</v>
      </c>
      <c r="M45" s="47" t="s">
        <v>117</v>
      </c>
      <c r="N45" s="60" t="s">
        <v>284</v>
      </c>
      <c r="O45" s="47" t="s">
        <v>149</v>
      </c>
      <c r="P45" s="47" t="s">
        <v>122</v>
      </c>
      <c r="Q45" s="47"/>
      <c r="R45" s="47" t="s">
        <v>121</v>
      </c>
      <c r="S45" s="47"/>
      <c r="T45" s="47"/>
      <c r="U45" s="47"/>
      <c r="V45" s="47"/>
      <c r="W45" s="47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s="49" customFormat="1" ht="30" x14ac:dyDescent="0.25">
      <c r="A46" s="246"/>
      <c r="B46" s="244"/>
      <c r="C46" s="247"/>
      <c r="D46" s="84" t="s">
        <v>94</v>
      </c>
      <c r="E46" s="84" t="s">
        <v>97</v>
      </c>
      <c r="F46" s="90" t="s">
        <v>233</v>
      </c>
      <c r="G46" s="108">
        <f>'Ty trong'!J37</f>
        <v>0.5</v>
      </c>
      <c r="H46" s="45">
        <v>1</v>
      </c>
      <c r="I46" s="46" t="s">
        <v>258</v>
      </c>
      <c r="J46" s="47"/>
      <c r="K46" s="47">
        <v>2</v>
      </c>
      <c r="L46" s="47" t="s">
        <v>259</v>
      </c>
      <c r="M46" s="47" t="s">
        <v>117</v>
      </c>
      <c r="N46" s="60" t="s">
        <v>284</v>
      </c>
      <c r="O46" s="47" t="s">
        <v>149</v>
      </c>
      <c r="P46" s="47"/>
      <c r="Q46" s="47"/>
      <c r="R46" s="47" t="s">
        <v>121</v>
      </c>
      <c r="S46" s="47"/>
      <c r="T46" s="47"/>
      <c r="U46" s="47"/>
      <c r="V46" s="47"/>
      <c r="W46" s="47" t="s">
        <v>122</v>
      </c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</row>
    <row r="47" spans="1:35" x14ac:dyDescent="0.25">
      <c r="A47" s="257" t="s">
        <v>33</v>
      </c>
      <c r="B47" s="257"/>
      <c r="C47" s="257"/>
      <c r="D47" s="257"/>
      <c r="E47" s="257"/>
      <c r="F47" s="257"/>
      <c r="G47" s="10"/>
      <c r="H47" s="10"/>
      <c r="I47" s="9"/>
      <c r="J47" s="9"/>
      <c r="K47" s="9"/>
      <c r="L47" s="9"/>
      <c r="M47" s="9"/>
      <c r="N47" s="9"/>
      <c r="O47" s="9"/>
      <c r="P47" s="9"/>
      <c r="Q47" s="9"/>
      <c r="R47" s="9"/>
      <c r="S47" s="11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12"/>
      <c r="B48" s="12"/>
      <c r="C48" s="12"/>
      <c r="D48" s="12"/>
      <c r="E48" s="12"/>
      <c r="F48" s="43"/>
      <c r="G48" s="13"/>
      <c r="H48" s="13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5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x14ac:dyDescent="0.25">
      <c r="A49" s="12"/>
      <c r="B49" s="16" t="s">
        <v>34</v>
      </c>
      <c r="C49" s="16"/>
      <c r="D49" s="12"/>
      <c r="E49" s="12"/>
      <c r="F49" s="43"/>
      <c r="G49" s="13"/>
      <c r="H49" s="13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5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1" spans="1:35" x14ac:dyDescent="0.25">
      <c r="B51" s="22"/>
      <c r="C51" s="22"/>
      <c r="F51" s="2"/>
      <c r="H51" s="51"/>
      <c r="N51" s="256" t="s">
        <v>36</v>
      </c>
      <c r="O51" s="256"/>
      <c r="P51" s="256"/>
      <c r="Q51" s="256"/>
      <c r="S51" s="2"/>
    </row>
    <row r="52" spans="1:35" x14ac:dyDescent="0.25"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255" t="s">
        <v>35</v>
      </c>
      <c r="O52" s="255"/>
      <c r="P52" s="255"/>
      <c r="Q52" s="255"/>
      <c r="S52" s="2"/>
    </row>
    <row r="53" spans="1:35" x14ac:dyDescent="0.25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S53" s="2"/>
    </row>
    <row r="54" spans="1:35" x14ac:dyDescent="0.25"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S54" s="2"/>
    </row>
    <row r="55" spans="1:35" x14ac:dyDescent="0.25"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S55" s="2"/>
    </row>
    <row r="56" spans="1:35" x14ac:dyDescent="0.25"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S56" s="2"/>
    </row>
    <row r="57" spans="1:35" x14ac:dyDescent="0.25"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S57" s="2"/>
    </row>
    <row r="58" spans="1:35" x14ac:dyDescent="0.25"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S58" s="2"/>
    </row>
    <row r="59" spans="1:35" x14ac:dyDescent="0.25"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255"/>
      <c r="O59" s="255"/>
      <c r="P59" s="255"/>
      <c r="Q59" s="255"/>
      <c r="S59" s="2"/>
    </row>
    <row r="60" spans="1:35" x14ac:dyDescent="0.25">
      <c r="B60" s="22"/>
      <c r="C60" s="22"/>
      <c r="F60" s="2"/>
      <c r="K60" s="53"/>
      <c r="L60" s="53"/>
      <c r="M60" s="53"/>
      <c r="N60" s="53"/>
      <c r="O60" s="53"/>
      <c r="S60" s="2"/>
    </row>
    <row r="61" spans="1:35" x14ac:dyDescent="0.25">
      <c r="B61" s="22"/>
      <c r="C61" s="22"/>
      <c r="F61" s="2"/>
      <c r="K61" s="53"/>
      <c r="L61" s="53"/>
      <c r="M61" s="53"/>
      <c r="N61" s="53"/>
      <c r="O61" s="53"/>
      <c r="S61" s="2"/>
    </row>
  </sheetData>
  <autoFilter ref="A5:AI47"/>
  <mergeCells count="70">
    <mergeCell ref="F23:F26"/>
    <mergeCell ref="F21:F22"/>
    <mergeCell ref="D21:D22"/>
    <mergeCell ref="G21:G22"/>
    <mergeCell ref="F6:F10"/>
    <mergeCell ref="D6:D10"/>
    <mergeCell ref="D13:D17"/>
    <mergeCell ref="F13:F17"/>
    <mergeCell ref="G18:G20"/>
    <mergeCell ref="G23:G26"/>
    <mergeCell ref="AD1:AI1"/>
    <mergeCell ref="AD2:AI2"/>
    <mergeCell ref="A4:A5"/>
    <mergeCell ref="B4:B5"/>
    <mergeCell ref="F4:F5"/>
    <mergeCell ref="G4:H4"/>
    <mergeCell ref="I4:I5"/>
    <mergeCell ref="J4:K4"/>
    <mergeCell ref="M4:M5"/>
    <mergeCell ref="N4:N5"/>
    <mergeCell ref="O4:O5"/>
    <mergeCell ref="P4:W4"/>
    <mergeCell ref="C4:C5"/>
    <mergeCell ref="X4:AI4"/>
    <mergeCell ref="L4:L5"/>
    <mergeCell ref="D4:E4"/>
    <mergeCell ref="A1:F2"/>
    <mergeCell ref="G1:AC2"/>
    <mergeCell ref="F18:F20"/>
    <mergeCell ref="A6:A17"/>
    <mergeCell ref="A18:A26"/>
    <mergeCell ref="D11:D12"/>
    <mergeCell ref="D18:D20"/>
    <mergeCell ref="B18:B26"/>
    <mergeCell ref="C18:C26"/>
    <mergeCell ref="B6:B17"/>
    <mergeCell ref="C6:C17"/>
    <mergeCell ref="D23:D26"/>
    <mergeCell ref="F11:F12"/>
    <mergeCell ref="G6:G10"/>
    <mergeCell ref="G11:G12"/>
    <mergeCell ref="G13:G17"/>
    <mergeCell ref="D43:D45"/>
    <mergeCell ref="N59:Q59"/>
    <mergeCell ref="N51:Q51"/>
    <mergeCell ref="N52:Q52"/>
    <mergeCell ref="A47:F47"/>
    <mergeCell ref="G40:G42"/>
    <mergeCell ref="G43:G45"/>
    <mergeCell ref="G34:G36"/>
    <mergeCell ref="A43:A46"/>
    <mergeCell ref="B43:B46"/>
    <mergeCell ref="C43:C46"/>
    <mergeCell ref="D34:D36"/>
    <mergeCell ref="F40:F42"/>
    <mergeCell ref="D40:D42"/>
    <mergeCell ref="F43:F45"/>
    <mergeCell ref="A27:A42"/>
    <mergeCell ref="B27:B42"/>
    <mergeCell ref="C27:C42"/>
    <mergeCell ref="F31:F33"/>
    <mergeCell ref="F34:F36"/>
    <mergeCell ref="F28:F30"/>
    <mergeCell ref="D37:D39"/>
    <mergeCell ref="F37:F39"/>
    <mergeCell ref="G37:G39"/>
    <mergeCell ref="G28:G30"/>
    <mergeCell ref="G31:G33"/>
    <mergeCell ref="D28:D30"/>
    <mergeCell ref="D31:D33"/>
  </mergeCells>
  <pageMargins left="0.39370078740157483" right="0.39370078740157483" top="0.39370078740157483" bottom="0.39370078740157483" header="0.31496062992125984" footer="0.31496062992125984"/>
  <pageSetup paperSize="9" scale="39" orientation="landscape" r:id="rId1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workbookViewId="0">
      <selection activeCell="I2" sqref="I2"/>
    </sheetView>
  </sheetViews>
  <sheetFormatPr defaultRowHeight="14.25" x14ac:dyDescent="0.2"/>
  <cols>
    <col min="2" max="2" width="27.75" customWidth="1"/>
    <col min="3" max="3" width="11" bestFit="1" customWidth="1"/>
    <col min="4" max="4" width="13.125" bestFit="1" customWidth="1"/>
    <col min="5" max="5" width="13.625" bestFit="1" customWidth="1"/>
    <col min="10" max="10" width="7.5" bestFit="1" customWidth="1"/>
  </cols>
  <sheetData>
    <row r="1" spans="1:10" ht="23.25" x14ac:dyDescent="0.35">
      <c r="A1" s="89" t="s">
        <v>114</v>
      </c>
    </row>
    <row r="2" spans="1:10" x14ac:dyDescent="0.2">
      <c r="I2" s="18" t="s">
        <v>37</v>
      </c>
    </row>
    <row r="3" spans="1:10" ht="15" x14ac:dyDescent="0.25">
      <c r="A3" s="66" t="s">
        <v>215</v>
      </c>
    </row>
    <row r="4" spans="1:10" x14ac:dyDescent="0.2">
      <c r="B4" s="61"/>
      <c r="C4" s="61" t="s">
        <v>7</v>
      </c>
      <c r="D4" s="61" t="s">
        <v>6</v>
      </c>
      <c r="E4" s="61" t="s">
        <v>78</v>
      </c>
      <c r="F4" s="61" t="s">
        <v>79</v>
      </c>
      <c r="G4" s="61"/>
      <c r="H4" s="61"/>
      <c r="I4" s="61"/>
    </row>
    <row r="5" spans="1:10" x14ac:dyDescent="0.2">
      <c r="B5" s="61" t="s">
        <v>7</v>
      </c>
      <c r="C5" s="80"/>
      <c r="D5" s="79">
        <v>1</v>
      </c>
      <c r="E5" s="79">
        <v>3</v>
      </c>
      <c r="F5" s="79">
        <v>3</v>
      </c>
      <c r="G5" s="81"/>
      <c r="H5" s="81"/>
      <c r="I5" s="61">
        <f>SUM(C5:F5)</f>
        <v>7</v>
      </c>
      <c r="J5" s="88">
        <f>I5/$I$9</f>
        <v>0.29166666666666669</v>
      </c>
    </row>
    <row r="6" spans="1:10" x14ac:dyDescent="0.2">
      <c r="B6" s="61" t="s">
        <v>6</v>
      </c>
      <c r="C6" s="79">
        <f>4-D5</f>
        <v>3</v>
      </c>
      <c r="D6" s="80"/>
      <c r="E6" s="79">
        <v>3</v>
      </c>
      <c r="F6" s="79">
        <v>3</v>
      </c>
      <c r="G6" s="81"/>
      <c r="H6" s="81"/>
      <c r="I6" s="61">
        <f>SUM(C6:F6)</f>
        <v>9</v>
      </c>
      <c r="J6" s="88">
        <f>I6/$I$9</f>
        <v>0.375</v>
      </c>
    </row>
    <row r="7" spans="1:10" x14ac:dyDescent="0.2">
      <c r="B7" s="61" t="s">
        <v>78</v>
      </c>
      <c r="C7" s="79">
        <f>4-E5</f>
        <v>1</v>
      </c>
      <c r="D7" s="79">
        <v>1</v>
      </c>
      <c r="E7" s="80"/>
      <c r="F7" s="79">
        <v>3</v>
      </c>
      <c r="G7" s="81"/>
      <c r="H7" s="81"/>
      <c r="I7" s="61">
        <f>SUM(C7:F7)</f>
        <v>5</v>
      </c>
      <c r="J7" s="88">
        <f>I7/$I$9</f>
        <v>0.20833333333333334</v>
      </c>
    </row>
    <row r="8" spans="1:10" x14ac:dyDescent="0.2">
      <c r="B8" s="61" t="s">
        <v>79</v>
      </c>
      <c r="C8" s="79">
        <f>4-F5</f>
        <v>1</v>
      </c>
      <c r="D8" s="79">
        <v>1</v>
      </c>
      <c r="E8" s="79">
        <v>1</v>
      </c>
      <c r="F8" s="80"/>
      <c r="G8" s="85"/>
      <c r="H8" s="85"/>
      <c r="I8" s="61">
        <f>SUM(C8:F8)</f>
        <v>3</v>
      </c>
      <c r="J8" s="88">
        <f>I8/$I$9</f>
        <v>0.125</v>
      </c>
    </row>
    <row r="9" spans="1:10" x14ac:dyDescent="0.2">
      <c r="I9" s="87">
        <f>SUM(I5:I8)</f>
        <v>24</v>
      </c>
    </row>
    <row r="10" spans="1:10" ht="15" x14ac:dyDescent="0.25">
      <c r="A10" s="66" t="s">
        <v>216</v>
      </c>
    </row>
    <row r="11" spans="1:10" x14ac:dyDescent="0.2">
      <c r="B11" s="61"/>
      <c r="C11" s="61" t="s">
        <v>100</v>
      </c>
      <c r="D11" s="61" t="s">
        <v>101</v>
      </c>
      <c r="E11" s="61" t="s">
        <v>102</v>
      </c>
      <c r="F11" s="61" t="s">
        <v>33</v>
      </c>
      <c r="G11" s="61"/>
      <c r="H11" s="61"/>
      <c r="I11" s="61" t="s">
        <v>115</v>
      </c>
    </row>
    <row r="12" spans="1:10" x14ac:dyDescent="0.2">
      <c r="B12" s="61" t="s">
        <v>100</v>
      </c>
      <c r="C12" s="62"/>
      <c r="D12" s="63">
        <v>1</v>
      </c>
      <c r="E12" s="63">
        <v>1</v>
      </c>
      <c r="F12" s="61">
        <f>SUM(C12:E12)</f>
        <v>2</v>
      </c>
      <c r="G12" s="61"/>
      <c r="H12" s="61"/>
      <c r="I12" s="61">
        <f>F12/$F$15%</f>
        <v>16.666666666666668</v>
      </c>
    </row>
    <row r="13" spans="1:10" x14ac:dyDescent="0.2">
      <c r="B13" s="61" t="s">
        <v>101</v>
      </c>
      <c r="C13" s="63">
        <f>4-D12</f>
        <v>3</v>
      </c>
      <c r="D13" s="62"/>
      <c r="E13" s="63">
        <v>3</v>
      </c>
      <c r="F13" s="61">
        <f>SUM(C13:E13)</f>
        <v>6</v>
      </c>
      <c r="G13" s="61"/>
      <c r="H13" s="61"/>
      <c r="I13" s="61">
        <f>F13/$F$15%</f>
        <v>50</v>
      </c>
    </row>
    <row r="14" spans="1:10" x14ac:dyDescent="0.2">
      <c r="B14" s="61" t="s">
        <v>102</v>
      </c>
      <c r="C14" s="63">
        <f>4-E12</f>
        <v>3</v>
      </c>
      <c r="D14" s="63">
        <f>4-E13</f>
        <v>1</v>
      </c>
      <c r="E14" s="62"/>
      <c r="F14" s="61">
        <f>SUM(C14:E14)</f>
        <v>4</v>
      </c>
      <c r="G14" s="61"/>
      <c r="H14" s="61"/>
      <c r="I14" s="61">
        <f>F14/$F$15%</f>
        <v>33.333333333333336</v>
      </c>
    </row>
    <row r="15" spans="1:10" x14ac:dyDescent="0.2">
      <c r="B15" s="61"/>
      <c r="C15" s="61"/>
      <c r="D15" s="61"/>
      <c r="E15" s="61"/>
      <c r="F15" s="61">
        <f>SUM(F12:F14)</f>
        <v>12</v>
      </c>
      <c r="G15" s="61"/>
      <c r="H15" s="61"/>
      <c r="I15" s="61">
        <f>F15/$F$15%</f>
        <v>100</v>
      </c>
    </row>
    <row r="17" spans="1:10" ht="15" x14ac:dyDescent="0.25">
      <c r="A17" s="66" t="s">
        <v>217</v>
      </c>
    </row>
    <row r="18" spans="1:10" ht="42.75" x14ac:dyDescent="0.2">
      <c r="B18" s="61"/>
      <c r="C18" s="64" t="str">
        <f>B19</f>
        <v>Tìm kiếm khách hàng mới</v>
      </c>
      <c r="D18" s="64" t="str">
        <f>B20</f>
        <v>Duy trì mối quan hệ với khách hàng</v>
      </c>
      <c r="E18" s="64" t="str">
        <f>B21</f>
        <v>Phát triển thương hiệu</v>
      </c>
      <c r="F18" s="64"/>
      <c r="G18" s="64"/>
      <c r="H18" s="64"/>
      <c r="I18" s="61" t="s">
        <v>33</v>
      </c>
      <c r="J18" s="61" t="s">
        <v>115</v>
      </c>
    </row>
    <row r="19" spans="1:10" x14ac:dyDescent="0.2">
      <c r="B19" s="61" t="str">
        <f>'KPI CTY'!F18</f>
        <v>Tìm kiếm khách hàng mới</v>
      </c>
      <c r="C19" s="62"/>
      <c r="D19" s="61">
        <v>1</v>
      </c>
      <c r="E19" s="61">
        <v>2</v>
      </c>
      <c r="F19" s="61"/>
      <c r="G19" s="61"/>
      <c r="H19" s="61"/>
      <c r="I19" s="61">
        <f>SUM(C19:F19)</f>
        <v>3</v>
      </c>
      <c r="J19" s="65">
        <f>I19/$I$22</f>
        <v>0.25</v>
      </c>
    </row>
    <row r="20" spans="1:10" x14ac:dyDescent="0.2">
      <c r="B20" s="61" t="str">
        <f>'KPI CTY'!F21</f>
        <v>Duy trì mối quan hệ với khách hàng</v>
      </c>
      <c r="C20" s="61">
        <f>4-D19</f>
        <v>3</v>
      </c>
      <c r="D20" s="62"/>
      <c r="E20" s="61">
        <v>3</v>
      </c>
      <c r="F20" s="61"/>
      <c r="G20" s="61"/>
      <c r="H20" s="61"/>
      <c r="I20" s="61">
        <f>SUM(C20:F20)</f>
        <v>6</v>
      </c>
      <c r="J20" s="65">
        <f>I20/$I$22</f>
        <v>0.5</v>
      </c>
    </row>
    <row r="21" spans="1:10" x14ac:dyDescent="0.2">
      <c r="B21" s="61" t="str">
        <f>'KPI CTY'!F23</f>
        <v>Phát triển thương hiệu</v>
      </c>
      <c r="C21" s="61">
        <f>4-E19</f>
        <v>2</v>
      </c>
      <c r="D21" s="61">
        <f>4-E20</f>
        <v>1</v>
      </c>
      <c r="E21" s="62"/>
      <c r="F21" s="61"/>
      <c r="G21" s="61"/>
      <c r="H21" s="61"/>
      <c r="I21" s="61">
        <f>SUM(C21:F21)</f>
        <v>3</v>
      </c>
      <c r="J21" s="65">
        <f>I21/$I$22</f>
        <v>0.25</v>
      </c>
    </row>
    <row r="22" spans="1:10" x14ac:dyDescent="0.2">
      <c r="B22" s="61"/>
      <c r="C22" s="61"/>
      <c r="D22" s="61"/>
      <c r="E22" s="61"/>
      <c r="F22" s="61"/>
      <c r="G22" s="61"/>
      <c r="H22" s="61"/>
      <c r="I22" s="61">
        <f>SUM(I19:I21)</f>
        <v>12</v>
      </c>
      <c r="J22" s="65">
        <f>I22/$I$22</f>
        <v>1</v>
      </c>
    </row>
    <row r="24" spans="1:10" ht="15" x14ac:dyDescent="0.25">
      <c r="A24" s="66" t="s">
        <v>277</v>
      </c>
    </row>
    <row r="25" spans="1:10" ht="85.5" x14ac:dyDescent="0.2">
      <c r="B25" s="61"/>
      <c r="C25" s="64" t="str">
        <f>B26</f>
        <v>Hoàn thiện Quy trình Vật tư</v>
      </c>
      <c r="D25" s="64" t="str">
        <f>B27</f>
        <v>Xây dựng Hệ thống nhà thầu</v>
      </c>
      <c r="E25" s="64" t="str">
        <f>B28</f>
        <v>Nâng cao hiệu suất thiết kế</v>
      </c>
      <c r="F25" s="64" t="str">
        <f>B29</f>
        <v>Nâng cao hiệu quả thi công</v>
      </c>
      <c r="G25" s="64" t="str">
        <f>B30</f>
        <v>Nâng cao hiệu quả Sản xuất</v>
      </c>
      <c r="H25" s="64" t="str">
        <f>B31</f>
        <v>Nâng cao hiệu quả Thanh quyết toán</v>
      </c>
      <c r="I25" s="61" t="s">
        <v>33</v>
      </c>
      <c r="J25" s="61" t="s">
        <v>115</v>
      </c>
    </row>
    <row r="26" spans="1:10" x14ac:dyDescent="0.2">
      <c r="B26" s="61" t="str">
        <f>'KPI CTY'!F27</f>
        <v>Hoàn thiện Quy trình Vật tư</v>
      </c>
      <c r="C26" s="62"/>
      <c r="D26" s="61">
        <v>3</v>
      </c>
      <c r="E26" s="61">
        <v>1</v>
      </c>
      <c r="F26" s="61">
        <v>1</v>
      </c>
      <c r="G26" s="61">
        <v>1</v>
      </c>
      <c r="H26" s="61">
        <v>1</v>
      </c>
      <c r="I26" s="61">
        <f t="shared" ref="I26:I31" si="0">SUM(C26:H26)</f>
        <v>7</v>
      </c>
      <c r="J26" s="65">
        <f t="shared" ref="J26:J32" si="1">I26/$I$32</f>
        <v>0.11666666666666667</v>
      </c>
    </row>
    <row r="27" spans="1:10" x14ac:dyDescent="0.2">
      <c r="B27" s="61" t="str">
        <f>'KPI CTY'!F28</f>
        <v>Xây dựng Hệ thống nhà thầu</v>
      </c>
      <c r="C27" s="106">
        <f>4-D26</f>
        <v>1</v>
      </c>
      <c r="D27" s="62"/>
      <c r="E27" s="61">
        <v>1</v>
      </c>
      <c r="F27" s="61">
        <v>1</v>
      </c>
      <c r="G27" s="61">
        <v>1</v>
      </c>
      <c r="H27" s="61">
        <v>1</v>
      </c>
      <c r="I27" s="61">
        <f t="shared" si="0"/>
        <v>5</v>
      </c>
      <c r="J27" s="65">
        <f t="shared" si="1"/>
        <v>8.3333333333333329E-2</v>
      </c>
    </row>
    <row r="28" spans="1:10" x14ac:dyDescent="0.2">
      <c r="B28" s="61" t="str">
        <f>'KPI CTY'!F31</f>
        <v>Nâng cao hiệu suất thiết kế</v>
      </c>
      <c r="C28" s="106">
        <f>4-E26</f>
        <v>3</v>
      </c>
      <c r="D28" s="106">
        <f>4-E27</f>
        <v>3</v>
      </c>
      <c r="E28" s="62"/>
      <c r="F28" s="61">
        <v>1</v>
      </c>
      <c r="G28" s="61">
        <v>1</v>
      </c>
      <c r="H28" s="61">
        <v>1</v>
      </c>
      <c r="I28" s="61">
        <f t="shared" si="0"/>
        <v>9</v>
      </c>
      <c r="J28" s="65">
        <f t="shared" si="1"/>
        <v>0.15</v>
      </c>
    </row>
    <row r="29" spans="1:10" x14ac:dyDescent="0.2">
      <c r="B29" s="61" t="str">
        <f>'KPI CTY'!F34</f>
        <v>Nâng cao hiệu quả thi công</v>
      </c>
      <c r="C29" s="106">
        <f>4-F26</f>
        <v>3</v>
      </c>
      <c r="D29" s="106">
        <f>4-F27</f>
        <v>3</v>
      </c>
      <c r="E29" s="106">
        <f>4-F28</f>
        <v>3</v>
      </c>
      <c r="F29" s="62"/>
      <c r="G29" s="61">
        <v>3</v>
      </c>
      <c r="H29" s="61">
        <v>3</v>
      </c>
      <c r="I29" s="61">
        <f t="shared" si="0"/>
        <v>15</v>
      </c>
      <c r="J29" s="65">
        <f t="shared" si="1"/>
        <v>0.25</v>
      </c>
    </row>
    <row r="30" spans="1:10" x14ac:dyDescent="0.2">
      <c r="B30" s="61" t="str">
        <f>'KPI CTY'!F37</f>
        <v>Nâng cao hiệu quả Sản xuất</v>
      </c>
      <c r="C30" s="106">
        <f>4-G26</f>
        <v>3</v>
      </c>
      <c r="D30" s="106">
        <f>4-G27</f>
        <v>3</v>
      </c>
      <c r="E30" s="106">
        <f>4-G28</f>
        <v>3</v>
      </c>
      <c r="F30" s="106">
        <f>4-G29</f>
        <v>1</v>
      </c>
      <c r="G30" s="62"/>
      <c r="H30" s="87">
        <v>3</v>
      </c>
      <c r="I30" s="61">
        <f t="shared" si="0"/>
        <v>13</v>
      </c>
      <c r="J30" s="65">
        <f t="shared" si="1"/>
        <v>0.21666666666666667</v>
      </c>
    </row>
    <row r="31" spans="1:10" x14ac:dyDescent="0.2">
      <c r="B31" s="61" t="str">
        <f>'KPI CTY'!F40</f>
        <v>Nâng cao hiệu quả Thanh quyết toán</v>
      </c>
      <c r="C31" s="106">
        <f>4-H26</f>
        <v>3</v>
      </c>
      <c r="D31" s="106">
        <f>4-H27</f>
        <v>3</v>
      </c>
      <c r="E31" s="106">
        <f>4-H28</f>
        <v>3</v>
      </c>
      <c r="F31" s="106">
        <f>4-H29</f>
        <v>1</v>
      </c>
      <c r="G31" s="106">
        <f>4-H30</f>
        <v>1</v>
      </c>
      <c r="H31" s="62"/>
      <c r="I31" s="61">
        <f t="shared" si="0"/>
        <v>11</v>
      </c>
      <c r="J31" s="65">
        <f t="shared" si="1"/>
        <v>0.18333333333333332</v>
      </c>
    </row>
    <row r="32" spans="1:10" x14ac:dyDescent="0.2">
      <c r="B32" s="61"/>
      <c r="C32" s="61"/>
      <c r="D32" s="61"/>
      <c r="E32" s="61"/>
      <c r="F32" s="61"/>
      <c r="G32" s="61"/>
      <c r="H32" s="61"/>
      <c r="I32" s="61">
        <f>SUM(I26:I31)</f>
        <v>60</v>
      </c>
      <c r="J32" s="65">
        <f t="shared" si="1"/>
        <v>1</v>
      </c>
    </row>
    <row r="34" spans="1:10" ht="15" x14ac:dyDescent="0.25">
      <c r="A34" s="66" t="s">
        <v>278</v>
      </c>
    </row>
    <row r="35" spans="1:10" ht="42.75" x14ac:dyDescent="0.2">
      <c r="B35" s="61"/>
      <c r="C35" s="64" t="str">
        <f>B36</f>
        <v>Nâng cao năng lực sản xuất</v>
      </c>
      <c r="D35" s="64" t="str">
        <f>B37</f>
        <v>Nâng cao năng lực giám sát</v>
      </c>
      <c r="E35" s="64"/>
      <c r="F35" s="64"/>
      <c r="G35" s="64"/>
      <c r="H35" s="64"/>
      <c r="I35" s="61" t="s">
        <v>33</v>
      </c>
      <c r="J35" s="61" t="s">
        <v>115</v>
      </c>
    </row>
    <row r="36" spans="1:10" x14ac:dyDescent="0.2">
      <c r="B36" s="61" t="str">
        <f>'KPI CTY'!F43</f>
        <v>Nâng cao năng lực sản xuất</v>
      </c>
      <c r="C36" s="62"/>
      <c r="D36" s="61">
        <v>2</v>
      </c>
      <c r="E36" s="61"/>
      <c r="F36" s="61"/>
      <c r="G36" s="61"/>
      <c r="H36" s="61"/>
      <c r="I36" s="61">
        <f>SUM(C36:F36)</f>
        <v>2</v>
      </c>
      <c r="J36" s="65">
        <f>I36/$I$38</f>
        <v>0.5</v>
      </c>
    </row>
    <row r="37" spans="1:10" x14ac:dyDescent="0.2">
      <c r="B37" s="61" t="str">
        <f>'KPI CTY'!F46</f>
        <v>Nâng cao năng lực giám sát</v>
      </c>
      <c r="C37" s="61">
        <f>4-D36</f>
        <v>2</v>
      </c>
      <c r="D37" s="62"/>
      <c r="E37" s="61"/>
      <c r="F37" s="61"/>
      <c r="G37" s="61"/>
      <c r="H37" s="61"/>
      <c r="I37" s="61">
        <f>SUM(C37:F37)</f>
        <v>2</v>
      </c>
      <c r="J37" s="65">
        <f>I37/$I$38</f>
        <v>0.5</v>
      </c>
    </row>
    <row r="38" spans="1:10" x14ac:dyDescent="0.2">
      <c r="B38" s="61"/>
      <c r="C38" s="61"/>
      <c r="D38" s="61"/>
      <c r="E38" s="61"/>
      <c r="F38" s="61"/>
      <c r="G38" s="61"/>
      <c r="H38" s="61"/>
      <c r="I38" s="61">
        <f>SUM(I36:I37)</f>
        <v>4</v>
      </c>
      <c r="J38" s="65">
        <f>I38/$I$38</f>
        <v>1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zoomScale="90" zoomScaleNormal="90" zoomScaleSheetLayoutView="91" workbookViewId="0">
      <pane xSplit="1" ySplit="5" topLeftCell="B6" activePane="bottomRight" state="frozen"/>
      <selection pane="topRight" activeCell="D1" sqref="D1"/>
      <selection pane="bottomLeft" activeCell="A6" sqref="A6"/>
      <selection pane="bottomRight" activeCell="O3" sqref="O3"/>
    </sheetView>
  </sheetViews>
  <sheetFormatPr defaultRowHeight="15" x14ac:dyDescent="0.25"/>
  <cols>
    <col min="1" max="1" width="3.625" style="126" customWidth="1"/>
    <col min="2" max="2" width="5.375" style="126" customWidth="1"/>
    <col min="3" max="3" width="5.875" style="126" customWidth="1"/>
    <col min="4" max="4" width="23.625" style="127" customWidth="1"/>
    <col min="5" max="5" width="6" style="126" customWidth="1"/>
    <col min="6" max="6" width="7.125" style="126" customWidth="1"/>
    <col min="7" max="7" width="64.25" style="126" customWidth="1"/>
    <col min="8" max="8" width="8.625" style="126" hidden="1" customWidth="1"/>
    <col min="9" max="9" width="9.375" style="126" bestFit="1" customWidth="1"/>
    <col min="10" max="10" width="9.125" style="126" customWidth="1"/>
    <col min="11" max="11" width="11.375" style="126" customWidth="1"/>
    <col min="12" max="12" width="10.875" style="126" hidden="1" customWidth="1"/>
    <col min="13" max="13" width="9.375" style="126" hidden="1" customWidth="1"/>
    <col min="14" max="14" width="5.125" style="126" customWidth="1"/>
    <col min="15" max="15" width="7.125" style="126" customWidth="1"/>
    <col min="16" max="231" width="9" style="126"/>
    <col min="232" max="232" width="3.625" style="126" bestFit="1" customWidth="1"/>
    <col min="233" max="233" width="9" style="126"/>
    <col min="234" max="234" width="6.875" style="126" customWidth="1"/>
    <col min="235" max="235" width="23" style="126" customWidth="1"/>
    <col min="236" max="237" width="9" style="126" customWidth="1"/>
    <col min="238" max="238" width="13" style="126" customWidth="1"/>
    <col min="239" max="240" width="9" style="126"/>
    <col min="241" max="241" width="11.375" style="126" customWidth="1"/>
    <col min="242" max="243" width="16.125" style="126" customWidth="1"/>
    <col min="244" max="244" width="9.375" style="126" customWidth="1"/>
    <col min="245" max="245" width="9.125" style="126" customWidth="1"/>
    <col min="246" max="246" width="6.75" style="126" bestFit="1" customWidth="1"/>
    <col min="247" max="247" width="7.75" style="126" customWidth="1"/>
    <col min="248" max="249" width="8.375" style="126" customWidth="1"/>
    <col min="250" max="250" width="9" style="126" customWidth="1"/>
    <col min="251" max="251" width="9.125" style="126" customWidth="1"/>
    <col min="252" max="252" width="13.25" style="126" customWidth="1"/>
    <col min="253" max="487" width="9" style="126"/>
    <col min="488" max="488" width="3.625" style="126" bestFit="1" customWidth="1"/>
    <col min="489" max="489" width="9" style="126"/>
    <col min="490" max="490" width="6.875" style="126" customWidth="1"/>
    <col min="491" max="491" width="23" style="126" customWidth="1"/>
    <col min="492" max="493" width="9" style="126" customWidth="1"/>
    <col min="494" max="494" width="13" style="126" customWidth="1"/>
    <col min="495" max="496" width="9" style="126"/>
    <col min="497" max="497" width="11.375" style="126" customWidth="1"/>
    <col min="498" max="499" width="16.125" style="126" customWidth="1"/>
    <col min="500" max="500" width="9.375" style="126" customWidth="1"/>
    <col min="501" max="501" width="9.125" style="126" customWidth="1"/>
    <col min="502" max="502" width="6.75" style="126" bestFit="1" customWidth="1"/>
    <col min="503" max="503" width="7.75" style="126" customWidth="1"/>
    <col min="504" max="505" width="8.375" style="126" customWidth="1"/>
    <col min="506" max="506" width="9" style="126" customWidth="1"/>
    <col min="507" max="507" width="9.125" style="126" customWidth="1"/>
    <col min="508" max="508" width="13.25" style="126" customWidth="1"/>
    <col min="509" max="743" width="9" style="126"/>
    <col min="744" max="744" width="3.625" style="126" bestFit="1" customWidth="1"/>
    <col min="745" max="745" width="9" style="126"/>
    <col min="746" max="746" width="6.875" style="126" customWidth="1"/>
    <col min="747" max="747" width="23" style="126" customWidth="1"/>
    <col min="748" max="749" width="9" style="126" customWidth="1"/>
    <col min="750" max="750" width="13" style="126" customWidth="1"/>
    <col min="751" max="752" width="9" style="126"/>
    <col min="753" max="753" width="11.375" style="126" customWidth="1"/>
    <col min="754" max="755" width="16.125" style="126" customWidth="1"/>
    <col min="756" max="756" width="9.375" style="126" customWidth="1"/>
    <col min="757" max="757" width="9.125" style="126" customWidth="1"/>
    <col min="758" max="758" width="6.75" style="126" bestFit="1" customWidth="1"/>
    <col min="759" max="759" width="7.75" style="126" customWidth="1"/>
    <col min="760" max="761" width="8.375" style="126" customWidth="1"/>
    <col min="762" max="762" width="9" style="126" customWidth="1"/>
    <col min="763" max="763" width="9.125" style="126" customWidth="1"/>
    <col min="764" max="764" width="13.25" style="126" customWidth="1"/>
    <col min="765" max="999" width="9" style="126"/>
    <col min="1000" max="1000" width="3.625" style="126" bestFit="1" customWidth="1"/>
    <col min="1001" max="1001" width="9" style="126"/>
    <col min="1002" max="1002" width="6.875" style="126" customWidth="1"/>
    <col min="1003" max="1003" width="23" style="126" customWidth="1"/>
    <col min="1004" max="1005" width="9" style="126" customWidth="1"/>
    <col min="1006" max="1006" width="13" style="126" customWidth="1"/>
    <col min="1007" max="1008" width="9" style="126"/>
    <col min="1009" max="1009" width="11.375" style="126" customWidth="1"/>
    <col min="1010" max="1011" width="16.125" style="126" customWidth="1"/>
    <col min="1012" max="1012" width="9.375" style="126" customWidth="1"/>
    <col min="1013" max="1013" width="9.125" style="126" customWidth="1"/>
    <col min="1014" max="1014" width="6.75" style="126" bestFit="1" customWidth="1"/>
    <col min="1015" max="1015" width="7.75" style="126" customWidth="1"/>
    <col min="1016" max="1017" width="8.375" style="126" customWidth="1"/>
    <col min="1018" max="1018" width="9" style="126" customWidth="1"/>
    <col min="1019" max="1019" width="9.125" style="126" customWidth="1"/>
    <col min="1020" max="1020" width="13.25" style="126" customWidth="1"/>
    <col min="1021" max="1255" width="9" style="126"/>
    <col min="1256" max="1256" width="3.625" style="126" bestFit="1" customWidth="1"/>
    <col min="1257" max="1257" width="9" style="126"/>
    <col min="1258" max="1258" width="6.875" style="126" customWidth="1"/>
    <col min="1259" max="1259" width="23" style="126" customWidth="1"/>
    <col min="1260" max="1261" width="9" style="126" customWidth="1"/>
    <col min="1262" max="1262" width="13" style="126" customWidth="1"/>
    <col min="1263" max="1264" width="9" style="126"/>
    <col min="1265" max="1265" width="11.375" style="126" customWidth="1"/>
    <col min="1266" max="1267" width="16.125" style="126" customWidth="1"/>
    <col min="1268" max="1268" width="9.375" style="126" customWidth="1"/>
    <col min="1269" max="1269" width="9.125" style="126" customWidth="1"/>
    <col min="1270" max="1270" width="6.75" style="126" bestFit="1" customWidth="1"/>
    <col min="1271" max="1271" width="7.75" style="126" customWidth="1"/>
    <col min="1272" max="1273" width="8.375" style="126" customWidth="1"/>
    <col min="1274" max="1274" width="9" style="126" customWidth="1"/>
    <col min="1275" max="1275" width="9.125" style="126" customWidth="1"/>
    <col min="1276" max="1276" width="13.25" style="126" customWidth="1"/>
    <col min="1277" max="1511" width="9" style="126"/>
    <col min="1512" max="1512" width="3.625" style="126" bestFit="1" customWidth="1"/>
    <col min="1513" max="1513" width="9" style="126"/>
    <col min="1514" max="1514" width="6.875" style="126" customWidth="1"/>
    <col min="1515" max="1515" width="23" style="126" customWidth="1"/>
    <col min="1516" max="1517" width="9" style="126" customWidth="1"/>
    <col min="1518" max="1518" width="13" style="126" customWidth="1"/>
    <col min="1519" max="1520" width="9" style="126"/>
    <col min="1521" max="1521" width="11.375" style="126" customWidth="1"/>
    <col min="1522" max="1523" width="16.125" style="126" customWidth="1"/>
    <col min="1524" max="1524" width="9.375" style="126" customWidth="1"/>
    <col min="1525" max="1525" width="9.125" style="126" customWidth="1"/>
    <col min="1526" max="1526" width="6.75" style="126" bestFit="1" customWidth="1"/>
    <col min="1527" max="1527" width="7.75" style="126" customWidth="1"/>
    <col min="1528" max="1529" width="8.375" style="126" customWidth="1"/>
    <col min="1530" max="1530" width="9" style="126" customWidth="1"/>
    <col min="1531" max="1531" width="9.125" style="126" customWidth="1"/>
    <col min="1532" max="1532" width="13.25" style="126" customWidth="1"/>
    <col min="1533" max="1767" width="9" style="126"/>
    <col min="1768" max="1768" width="3.625" style="126" bestFit="1" customWidth="1"/>
    <col min="1769" max="1769" width="9" style="126"/>
    <col min="1770" max="1770" width="6.875" style="126" customWidth="1"/>
    <col min="1771" max="1771" width="23" style="126" customWidth="1"/>
    <col min="1772" max="1773" width="9" style="126" customWidth="1"/>
    <col min="1774" max="1774" width="13" style="126" customWidth="1"/>
    <col min="1775" max="1776" width="9" style="126"/>
    <col min="1777" max="1777" width="11.375" style="126" customWidth="1"/>
    <col min="1778" max="1779" width="16.125" style="126" customWidth="1"/>
    <col min="1780" max="1780" width="9.375" style="126" customWidth="1"/>
    <col min="1781" max="1781" width="9.125" style="126" customWidth="1"/>
    <col min="1782" max="1782" width="6.75" style="126" bestFit="1" customWidth="1"/>
    <col min="1783" max="1783" width="7.75" style="126" customWidth="1"/>
    <col min="1784" max="1785" width="8.375" style="126" customWidth="1"/>
    <col min="1786" max="1786" width="9" style="126" customWidth="1"/>
    <col min="1787" max="1787" width="9.125" style="126" customWidth="1"/>
    <col min="1788" max="1788" width="13.25" style="126" customWidth="1"/>
    <col min="1789" max="2023" width="9" style="126"/>
    <col min="2024" max="2024" width="3.625" style="126" bestFit="1" customWidth="1"/>
    <col min="2025" max="2025" width="9" style="126"/>
    <col min="2026" max="2026" width="6.875" style="126" customWidth="1"/>
    <col min="2027" max="2027" width="23" style="126" customWidth="1"/>
    <col min="2028" max="2029" width="9" style="126" customWidth="1"/>
    <col min="2030" max="2030" width="13" style="126" customWidth="1"/>
    <col min="2031" max="2032" width="9" style="126"/>
    <col min="2033" max="2033" width="11.375" style="126" customWidth="1"/>
    <col min="2034" max="2035" width="16.125" style="126" customWidth="1"/>
    <col min="2036" max="2036" width="9.375" style="126" customWidth="1"/>
    <col min="2037" max="2037" width="9.125" style="126" customWidth="1"/>
    <col min="2038" max="2038" width="6.75" style="126" bestFit="1" customWidth="1"/>
    <col min="2039" max="2039" width="7.75" style="126" customWidth="1"/>
    <col min="2040" max="2041" width="8.375" style="126" customWidth="1"/>
    <col min="2042" max="2042" width="9" style="126" customWidth="1"/>
    <col min="2043" max="2043" width="9.125" style="126" customWidth="1"/>
    <col min="2044" max="2044" width="13.25" style="126" customWidth="1"/>
    <col min="2045" max="2279" width="9" style="126"/>
    <col min="2280" max="2280" width="3.625" style="126" bestFit="1" customWidth="1"/>
    <col min="2281" max="2281" width="9" style="126"/>
    <col min="2282" max="2282" width="6.875" style="126" customWidth="1"/>
    <col min="2283" max="2283" width="23" style="126" customWidth="1"/>
    <col min="2284" max="2285" width="9" style="126" customWidth="1"/>
    <col min="2286" max="2286" width="13" style="126" customWidth="1"/>
    <col min="2287" max="2288" width="9" style="126"/>
    <col min="2289" max="2289" width="11.375" style="126" customWidth="1"/>
    <col min="2290" max="2291" width="16.125" style="126" customWidth="1"/>
    <col min="2292" max="2292" width="9.375" style="126" customWidth="1"/>
    <col min="2293" max="2293" width="9.125" style="126" customWidth="1"/>
    <col min="2294" max="2294" width="6.75" style="126" bestFit="1" customWidth="1"/>
    <col min="2295" max="2295" width="7.75" style="126" customWidth="1"/>
    <col min="2296" max="2297" width="8.375" style="126" customWidth="1"/>
    <col min="2298" max="2298" width="9" style="126" customWidth="1"/>
    <col min="2299" max="2299" width="9.125" style="126" customWidth="1"/>
    <col min="2300" max="2300" width="13.25" style="126" customWidth="1"/>
    <col min="2301" max="2535" width="9" style="126"/>
    <col min="2536" max="2536" width="3.625" style="126" bestFit="1" customWidth="1"/>
    <col min="2537" max="2537" width="9" style="126"/>
    <col min="2538" max="2538" width="6.875" style="126" customWidth="1"/>
    <col min="2539" max="2539" width="23" style="126" customWidth="1"/>
    <col min="2540" max="2541" width="9" style="126" customWidth="1"/>
    <col min="2542" max="2542" width="13" style="126" customWidth="1"/>
    <col min="2543" max="2544" width="9" style="126"/>
    <col min="2545" max="2545" width="11.375" style="126" customWidth="1"/>
    <col min="2546" max="2547" width="16.125" style="126" customWidth="1"/>
    <col min="2548" max="2548" width="9.375" style="126" customWidth="1"/>
    <col min="2549" max="2549" width="9.125" style="126" customWidth="1"/>
    <col min="2550" max="2550" width="6.75" style="126" bestFit="1" customWidth="1"/>
    <col min="2551" max="2551" width="7.75" style="126" customWidth="1"/>
    <col min="2552" max="2553" width="8.375" style="126" customWidth="1"/>
    <col min="2554" max="2554" width="9" style="126" customWidth="1"/>
    <col min="2555" max="2555" width="9.125" style="126" customWidth="1"/>
    <col min="2556" max="2556" width="13.25" style="126" customWidth="1"/>
    <col min="2557" max="2791" width="9" style="126"/>
    <col min="2792" max="2792" width="3.625" style="126" bestFit="1" customWidth="1"/>
    <col min="2793" max="2793" width="9" style="126"/>
    <col min="2794" max="2794" width="6.875" style="126" customWidth="1"/>
    <col min="2795" max="2795" width="23" style="126" customWidth="1"/>
    <col min="2796" max="2797" width="9" style="126" customWidth="1"/>
    <col min="2798" max="2798" width="13" style="126" customWidth="1"/>
    <col min="2799" max="2800" width="9" style="126"/>
    <col min="2801" max="2801" width="11.375" style="126" customWidth="1"/>
    <col min="2802" max="2803" width="16.125" style="126" customWidth="1"/>
    <col min="2804" max="2804" width="9.375" style="126" customWidth="1"/>
    <col min="2805" max="2805" width="9.125" style="126" customWidth="1"/>
    <col min="2806" max="2806" width="6.75" style="126" bestFit="1" customWidth="1"/>
    <col min="2807" max="2807" width="7.75" style="126" customWidth="1"/>
    <col min="2808" max="2809" width="8.375" style="126" customWidth="1"/>
    <col min="2810" max="2810" width="9" style="126" customWidth="1"/>
    <col min="2811" max="2811" width="9.125" style="126" customWidth="1"/>
    <col min="2812" max="2812" width="13.25" style="126" customWidth="1"/>
    <col min="2813" max="3047" width="9" style="126"/>
    <col min="3048" max="3048" width="3.625" style="126" bestFit="1" customWidth="1"/>
    <col min="3049" max="3049" width="9" style="126"/>
    <col min="3050" max="3050" width="6.875" style="126" customWidth="1"/>
    <col min="3051" max="3051" width="23" style="126" customWidth="1"/>
    <col min="3052" max="3053" width="9" style="126" customWidth="1"/>
    <col min="3054" max="3054" width="13" style="126" customWidth="1"/>
    <col min="3055" max="3056" width="9" style="126"/>
    <col min="3057" max="3057" width="11.375" style="126" customWidth="1"/>
    <col min="3058" max="3059" width="16.125" style="126" customWidth="1"/>
    <col min="3060" max="3060" width="9.375" style="126" customWidth="1"/>
    <col min="3061" max="3061" width="9.125" style="126" customWidth="1"/>
    <col min="3062" max="3062" width="6.75" style="126" bestFit="1" customWidth="1"/>
    <col min="3063" max="3063" width="7.75" style="126" customWidth="1"/>
    <col min="3064" max="3065" width="8.375" style="126" customWidth="1"/>
    <col min="3066" max="3066" width="9" style="126" customWidth="1"/>
    <col min="3067" max="3067" width="9.125" style="126" customWidth="1"/>
    <col min="3068" max="3068" width="13.25" style="126" customWidth="1"/>
    <col min="3069" max="3303" width="9" style="126"/>
    <col min="3304" max="3304" width="3.625" style="126" bestFit="1" customWidth="1"/>
    <col min="3305" max="3305" width="9" style="126"/>
    <col min="3306" max="3306" width="6.875" style="126" customWidth="1"/>
    <col min="3307" max="3307" width="23" style="126" customWidth="1"/>
    <col min="3308" max="3309" width="9" style="126" customWidth="1"/>
    <col min="3310" max="3310" width="13" style="126" customWidth="1"/>
    <col min="3311" max="3312" width="9" style="126"/>
    <col min="3313" max="3313" width="11.375" style="126" customWidth="1"/>
    <col min="3314" max="3315" width="16.125" style="126" customWidth="1"/>
    <col min="3316" max="3316" width="9.375" style="126" customWidth="1"/>
    <col min="3317" max="3317" width="9.125" style="126" customWidth="1"/>
    <col min="3318" max="3318" width="6.75" style="126" bestFit="1" customWidth="1"/>
    <col min="3319" max="3319" width="7.75" style="126" customWidth="1"/>
    <col min="3320" max="3321" width="8.375" style="126" customWidth="1"/>
    <col min="3322" max="3322" width="9" style="126" customWidth="1"/>
    <col min="3323" max="3323" width="9.125" style="126" customWidth="1"/>
    <col min="3324" max="3324" width="13.25" style="126" customWidth="1"/>
    <col min="3325" max="3559" width="9" style="126"/>
    <col min="3560" max="3560" width="3.625" style="126" bestFit="1" customWidth="1"/>
    <col min="3561" max="3561" width="9" style="126"/>
    <col min="3562" max="3562" width="6.875" style="126" customWidth="1"/>
    <col min="3563" max="3563" width="23" style="126" customWidth="1"/>
    <col min="3564" max="3565" width="9" style="126" customWidth="1"/>
    <col min="3566" max="3566" width="13" style="126" customWidth="1"/>
    <col min="3567" max="3568" width="9" style="126"/>
    <col min="3569" max="3569" width="11.375" style="126" customWidth="1"/>
    <col min="3570" max="3571" width="16.125" style="126" customWidth="1"/>
    <col min="3572" max="3572" width="9.375" style="126" customWidth="1"/>
    <col min="3573" max="3573" width="9.125" style="126" customWidth="1"/>
    <col min="3574" max="3574" width="6.75" style="126" bestFit="1" customWidth="1"/>
    <col min="3575" max="3575" width="7.75" style="126" customWidth="1"/>
    <col min="3576" max="3577" width="8.375" style="126" customWidth="1"/>
    <col min="3578" max="3578" width="9" style="126" customWidth="1"/>
    <col min="3579" max="3579" width="9.125" style="126" customWidth="1"/>
    <col min="3580" max="3580" width="13.25" style="126" customWidth="1"/>
    <col min="3581" max="3815" width="9" style="126"/>
    <col min="3816" max="3816" width="3.625" style="126" bestFit="1" customWidth="1"/>
    <col min="3817" max="3817" width="9" style="126"/>
    <col min="3818" max="3818" width="6.875" style="126" customWidth="1"/>
    <col min="3819" max="3819" width="23" style="126" customWidth="1"/>
    <col min="3820" max="3821" width="9" style="126" customWidth="1"/>
    <col min="3822" max="3822" width="13" style="126" customWidth="1"/>
    <col min="3823" max="3824" width="9" style="126"/>
    <col min="3825" max="3825" width="11.375" style="126" customWidth="1"/>
    <col min="3826" max="3827" width="16.125" style="126" customWidth="1"/>
    <col min="3828" max="3828" width="9.375" style="126" customWidth="1"/>
    <col min="3829" max="3829" width="9.125" style="126" customWidth="1"/>
    <col min="3830" max="3830" width="6.75" style="126" bestFit="1" customWidth="1"/>
    <col min="3831" max="3831" width="7.75" style="126" customWidth="1"/>
    <col min="3832" max="3833" width="8.375" style="126" customWidth="1"/>
    <col min="3834" max="3834" width="9" style="126" customWidth="1"/>
    <col min="3835" max="3835" width="9.125" style="126" customWidth="1"/>
    <col min="3836" max="3836" width="13.25" style="126" customWidth="1"/>
    <col min="3837" max="4071" width="9" style="126"/>
    <col min="4072" max="4072" width="3.625" style="126" bestFit="1" customWidth="1"/>
    <col min="4073" max="4073" width="9" style="126"/>
    <col min="4074" max="4074" width="6.875" style="126" customWidth="1"/>
    <col min="4075" max="4075" width="23" style="126" customWidth="1"/>
    <col min="4076" max="4077" width="9" style="126" customWidth="1"/>
    <col min="4078" max="4078" width="13" style="126" customWidth="1"/>
    <col min="4079" max="4080" width="9" style="126"/>
    <col min="4081" max="4081" width="11.375" style="126" customWidth="1"/>
    <col min="4082" max="4083" width="16.125" style="126" customWidth="1"/>
    <col min="4084" max="4084" width="9.375" style="126" customWidth="1"/>
    <col min="4085" max="4085" width="9.125" style="126" customWidth="1"/>
    <col min="4086" max="4086" width="6.75" style="126" bestFit="1" customWidth="1"/>
    <col min="4087" max="4087" width="7.75" style="126" customWidth="1"/>
    <col min="4088" max="4089" width="8.375" style="126" customWidth="1"/>
    <col min="4090" max="4090" width="9" style="126" customWidth="1"/>
    <col min="4091" max="4091" width="9.125" style="126" customWidth="1"/>
    <col min="4092" max="4092" width="13.25" style="126" customWidth="1"/>
    <col min="4093" max="4327" width="9" style="126"/>
    <col min="4328" max="4328" width="3.625" style="126" bestFit="1" customWidth="1"/>
    <col min="4329" max="4329" width="9" style="126"/>
    <col min="4330" max="4330" width="6.875" style="126" customWidth="1"/>
    <col min="4331" max="4331" width="23" style="126" customWidth="1"/>
    <col min="4332" max="4333" width="9" style="126" customWidth="1"/>
    <col min="4334" max="4334" width="13" style="126" customWidth="1"/>
    <col min="4335" max="4336" width="9" style="126"/>
    <col min="4337" max="4337" width="11.375" style="126" customWidth="1"/>
    <col min="4338" max="4339" width="16.125" style="126" customWidth="1"/>
    <col min="4340" max="4340" width="9.375" style="126" customWidth="1"/>
    <col min="4341" max="4341" width="9.125" style="126" customWidth="1"/>
    <col min="4342" max="4342" width="6.75" style="126" bestFit="1" customWidth="1"/>
    <col min="4343" max="4343" width="7.75" style="126" customWidth="1"/>
    <col min="4344" max="4345" width="8.375" style="126" customWidth="1"/>
    <col min="4346" max="4346" width="9" style="126" customWidth="1"/>
    <col min="4347" max="4347" width="9.125" style="126" customWidth="1"/>
    <col min="4348" max="4348" width="13.25" style="126" customWidth="1"/>
    <col min="4349" max="4583" width="9" style="126"/>
    <col min="4584" max="4584" width="3.625" style="126" bestFit="1" customWidth="1"/>
    <col min="4585" max="4585" width="9" style="126"/>
    <col min="4586" max="4586" width="6.875" style="126" customWidth="1"/>
    <col min="4587" max="4587" width="23" style="126" customWidth="1"/>
    <col min="4588" max="4589" width="9" style="126" customWidth="1"/>
    <col min="4590" max="4590" width="13" style="126" customWidth="1"/>
    <col min="4591" max="4592" width="9" style="126"/>
    <col min="4593" max="4593" width="11.375" style="126" customWidth="1"/>
    <col min="4594" max="4595" width="16.125" style="126" customWidth="1"/>
    <col min="4596" max="4596" width="9.375" style="126" customWidth="1"/>
    <col min="4597" max="4597" width="9.125" style="126" customWidth="1"/>
    <col min="4598" max="4598" width="6.75" style="126" bestFit="1" customWidth="1"/>
    <col min="4599" max="4599" width="7.75" style="126" customWidth="1"/>
    <col min="4600" max="4601" width="8.375" style="126" customWidth="1"/>
    <col min="4602" max="4602" width="9" style="126" customWidth="1"/>
    <col min="4603" max="4603" width="9.125" style="126" customWidth="1"/>
    <col min="4604" max="4604" width="13.25" style="126" customWidth="1"/>
    <col min="4605" max="4839" width="9" style="126"/>
    <col min="4840" max="4840" width="3.625" style="126" bestFit="1" customWidth="1"/>
    <col min="4841" max="4841" width="9" style="126"/>
    <col min="4842" max="4842" width="6.875" style="126" customWidth="1"/>
    <col min="4843" max="4843" width="23" style="126" customWidth="1"/>
    <col min="4844" max="4845" width="9" style="126" customWidth="1"/>
    <col min="4846" max="4846" width="13" style="126" customWidth="1"/>
    <col min="4847" max="4848" width="9" style="126"/>
    <col min="4849" max="4849" width="11.375" style="126" customWidth="1"/>
    <col min="4850" max="4851" width="16.125" style="126" customWidth="1"/>
    <col min="4852" max="4852" width="9.375" style="126" customWidth="1"/>
    <col min="4853" max="4853" width="9.125" style="126" customWidth="1"/>
    <col min="4854" max="4854" width="6.75" style="126" bestFit="1" customWidth="1"/>
    <col min="4855" max="4855" width="7.75" style="126" customWidth="1"/>
    <col min="4856" max="4857" width="8.375" style="126" customWidth="1"/>
    <col min="4858" max="4858" width="9" style="126" customWidth="1"/>
    <col min="4859" max="4859" width="9.125" style="126" customWidth="1"/>
    <col min="4860" max="4860" width="13.25" style="126" customWidth="1"/>
    <col min="4861" max="5095" width="9" style="126"/>
    <col min="5096" max="5096" width="3.625" style="126" bestFit="1" customWidth="1"/>
    <col min="5097" max="5097" width="9" style="126"/>
    <col min="5098" max="5098" width="6.875" style="126" customWidth="1"/>
    <col min="5099" max="5099" width="23" style="126" customWidth="1"/>
    <col min="5100" max="5101" width="9" style="126" customWidth="1"/>
    <col min="5102" max="5102" width="13" style="126" customWidth="1"/>
    <col min="5103" max="5104" width="9" style="126"/>
    <col min="5105" max="5105" width="11.375" style="126" customWidth="1"/>
    <col min="5106" max="5107" width="16.125" style="126" customWidth="1"/>
    <col min="5108" max="5108" width="9.375" style="126" customWidth="1"/>
    <col min="5109" max="5109" width="9.125" style="126" customWidth="1"/>
    <col min="5110" max="5110" width="6.75" style="126" bestFit="1" customWidth="1"/>
    <col min="5111" max="5111" width="7.75" style="126" customWidth="1"/>
    <col min="5112" max="5113" width="8.375" style="126" customWidth="1"/>
    <col min="5114" max="5114" width="9" style="126" customWidth="1"/>
    <col min="5115" max="5115" width="9.125" style="126" customWidth="1"/>
    <col min="5116" max="5116" width="13.25" style="126" customWidth="1"/>
    <col min="5117" max="5351" width="9" style="126"/>
    <col min="5352" max="5352" width="3.625" style="126" bestFit="1" customWidth="1"/>
    <col min="5353" max="5353" width="9" style="126"/>
    <col min="5354" max="5354" width="6.875" style="126" customWidth="1"/>
    <col min="5355" max="5355" width="23" style="126" customWidth="1"/>
    <col min="5356" max="5357" width="9" style="126" customWidth="1"/>
    <col min="5358" max="5358" width="13" style="126" customWidth="1"/>
    <col min="5359" max="5360" width="9" style="126"/>
    <col min="5361" max="5361" width="11.375" style="126" customWidth="1"/>
    <col min="5362" max="5363" width="16.125" style="126" customWidth="1"/>
    <col min="5364" max="5364" width="9.375" style="126" customWidth="1"/>
    <col min="5365" max="5365" width="9.125" style="126" customWidth="1"/>
    <col min="5366" max="5366" width="6.75" style="126" bestFit="1" customWidth="1"/>
    <col min="5367" max="5367" width="7.75" style="126" customWidth="1"/>
    <col min="5368" max="5369" width="8.375" style="126" customWidth="1"/>
    <col min="5370" max="5370" width="9" style="126" customWidth="1"/>
    <col min="5371" max="5371" width="9.125" style="126" customWidth="1"/>
    <col min="5372" max="5372" width="13.25" style="126" customWidth="1"/>
    <col min="5373" max="5607" width="9" style="126"/>
    <col min="5608" max="5608" width="3.625" style="126" bestFit="1" customWidth="1"/>
    <col min="5609" max="5609" width="9" style="126"/>
    <col min="5610" max="5610" width="6.875" style="126" customWidth="1"/>
    <col min="5611" max="5611" width="23" style="126" customWidth="1"/>
    <col min="5612" max="5613" width="9" style="126" customWidth="1"/>
    <col min="5614" max="5614" width="13" style="126" customWidth="1"/>
    <col min="5615" max="5616" width="9" style="126"/>
    <col min="5617" max="5617" width="11.375" style="126" customWidth="1"/>
    <col min="5618" max="5619" width="16.125" style="126" customWidth="1"/>
    <col min="5620" max="5620" width="9.375" style="126" customWidth="1"/>
    <col min="5621" max="5621" width="9.125" style="126" customWidth="1"/>
    <col min="5622" max="5622" width="6.75" style="126" bestFit="1" customWidth="1"/>
    <col min="5623" max="5623" width="7.75" style="126" customWidth="1"/>
    <col min="5624" max="5625" width="8.375" style="126" customWidth="1"/>
    <col min="5626" max="5626" width="9" style="126" customWidth="1"/>
    <col min="5627" max="5627" width="9.125" style="126" customWidth="1"/>
    <col min="5628" max="5628" width="13.25" style="126" customWidth="1"/>
    <col min="5629" max="5863" width="9" style="126"/>
    <col min="5864" max="5864" width="3.625" style="126" bestFit="1" customWidth="1"/>
    <col min="5865" max="5865" width="9" style="126"/>
    <col min="5866" max="5866" width="6.875" style="126" customWidth="1"/>
    <col min="5867" max="5867" width="23" style="126" customWidth="1"/>
    <col min="5868" max="5869" width="9" style="126" customWidth="1"/>
    <col min="5870" max="5870" width="13" style="126" customWidth="1"/>
    <col min="5871" max="5872" width="9" style="126"/>
    <col min="5873" max="5873" width="11.375" style="126" customWidth="1"/>
    <col min="5874" max="5875" width="16.125" style="126" customWidth="1"/>
    <col min="5876" max="5876" width="9.375" style="126" customWidth="1"/>
    <col min="5877" max="5877" width="9.125" style="126" customWidth="1"/>
    <col min="5878" max="5878" width="6.75" style="126" bestFit="1" customWidth="1"/>
    <col min="5879" max="5879" width="7.75" style="126" customWidth="1"/>
    <col min="5880" max="5881" width="8.375" style="126" customWidth="1"/>
    <col min="5882" max="5882" width="9" style="126" customWidth="1"/>
    <col min="5883" max="5883" width="9.125" style="126" customWidth="1"/>
    <col min="5884" max="5884" width="13.25" style="126" customWidth="1"/>
    <col min="5885" max="6119" width="9" style="126"/>
    <col min="6120" max="6120" width="3.625" style="126" bestFit="1" customWidth="1"/>
    <col min="6121" max="6121" width="9" style="126"/>
    <col min="6122" max="6122" width="6.875" style="126" customWidth="1"/>
    <col min="6123" max="6123" width="23" style="126" customWidth="1"/>
    <col min="6124" max="6125" width="9" style="126" customWidth="1"/>
    <col min="6126" max="6126" width="13" style="126" customWidth="1"/>
    <col min="6127" max="6128" width="9" style="126"/>
    <col min="6129" max="6129" width="11.375" style="126" customWidth="1"/>
    <col min="6130" max="6131" width="16.125" style="126" customWidth="1"/>
    <col min="6132" max="6132" width="9.375" style="126" customWidth="1"/>
    <col min="6133" max="6133" width="9.125" style="126" customWidth="1"/>
    <col min="6134" max="6134" width="6.75" style="126" bestFit="1" customWidth="1"/>
    <col min="6135" max="6135" width="7.75" style="126" customWidth="1"/>
    <col min="6136" max="6137" width="8.375" style="126" customWidth="1"/>
    <col min="6138" max="6138" width="9" style="126" customWidth="1"/>
    <col min="6139" max="6139" width="9.125" style="126" customWidth="1"/>
    <col min="6140" max="6140" width="13.25" style="126" customWidth="1"/>
    <col min="6141" max="6375" width="9" style="126"/>
    <col min="6376" max="6376" width="3.625" style="126" bestFit="1" customWidth="1"/>
    <col min="6377" max="6377" width="9" style="126"/>
    <col min="6378" max="6378" width="6.875" style="126" customWidth="1"/>
    <col min="6379" max="6379" width="23" style="126" customWidth="1"/>
    <col min="6380" max="6381" width="9" style="126" customWidth="1"/>
    <col min="6382" max="6382" width="13" style="126" customWidth="1"/>
    <col min="6383" max="6384" width="9" style="126"/>
    <col min="6385" max="6385" width="11.375" style="126" customWidth="1"/>
    <col min="6386" max="6387" width="16.125" style="126" customWidth="1"/>
    <col min="6388" max="6388" width="9.375" style="126" customWidth="1"/>
    <col min="6389" max="6389" width="9.125" style="126" customWidth="1"/>
    <col min="6390" max="6390" width="6.75" style="126" bestFit="1" customWidth="1"/>
    <col min="6391" max="6391" width="7.75" style="126" customWidth="1"/>
    <col min="6392" max="6393" width="8.375" style="126" customWidth="1"/>
    <col min="6394" max="6394" width="9" style="126" customWidth="1"/>
    <col min="6395" max="6395" width="9.125" style="126" customWidth="1"/>
    <col min="6396" max="6396" width="13.25" style="126" customWidth="1"/>
    <col min="6397" max="6631" width="9" style="126"/>
    <col min="6632" max="6632" width="3.625" style="126" bestFit="1" customWidth="1"/>
    <col min="6633" max="6633" width="9" style="126"/>
    <col min="6634" max="6634" width="6.875" style="126" customWidth="1"/>
    <col min="6635" max="6635" width="23" style="126" customWidth="1"/>
    <col min="6636" max="6637" width="9" style="126" customWidth="1"/>
    <col min="6638" max="6638" width="13" style="126" customWidth="1"/>
    <col min="6639" max="6640" width="9" style="126"/>
    <col min="6641" max="6641" width="11.375" style="126" customWidth="1"/>
    <col min="6642" max="6643" width="16.125" style="126" customWidth="1"/>
    <col min="6644" max="6644" width="9.375" style="126" customWidth="1"/>
    <col min="6645" max="6645" width="9.125" style="126" customWidth="1"/>
    <col min="6646" max="6646" width="6.75" style="126" bestFit="1" customWidth="1"/>
    <col min="6647" max="6647" width="7.75" style="126" customWidth="1"/>
    <col min="6648" max="6649" width="8.375" style="126" customWidth="1"/>
    <col min="6650" max="6650" width="9" style="126" customWidth="1"/>
    <col min="6651" max="6651" width="9.125" style="126" customWidth="1"/>
    <col min="6652" max="6652" width="13.25" style="126" customWidth="1"/>
    <col min="6653" max="6887" width="9" style="126"/>
    <col min="6888" max="6888" width="3.625" style="126" bestFit="1" customWidth="1"/>
    <col min="6889" max="6889" width="9" style="126"/>
    <col min="6890" max="6890" width="6.875" style="126" customWidth="1"/>
    <col min="6891" max="6891" width="23" style="126" customWidth="1"/>
    <col min="6892" max="6893" width="9" style="126" customWidth="1"/>
    <col min="6894" max="6894" width="13" style="126" customWidth="1"/>
    <col min="6895" max="6896" width="9" style="126"/>
    <col min="6897" max="6897" width="11.375" style="126" customWidth="1"/>
    <col min="6898" max="6899" width="16.125" style="126" customWidth="1"/>
    <col min="6900" max="6900" width="9.375" style="126" customWidth="1"/>
    <col min="6901" max="6901" width="9.125" style="126" customWidth="1"/>
    <col min="6902" max="6902" width="6.75" style="126" bestFit="1" customWidth="1"/>
    <col min="6903" max="6903" width="7.75" style="126" customWidth="1"/>
    <col min="6904" max="6905" width="8.375" style="126" customWidth="1"/>
    <col min="6906" max="6906" width="9" style="126" customWidth="1"/>
    <col min="6907" max="6907" width="9.125" style="126" customWidth="1"/>
    <col min="6908" max="6908" width="13.25" style="126" customWidth="1"/>
    <col min="6909" max="7143" width="9" style="126"/>
    <col min="7144" max="7144" width="3.625" style="126" bestFit="1" customWidth="1"/>
    <col min="7145" max="7145" width="9" style="126"/>
    <col min="7146" max="7146" width="6.875" style="126" customWidth="1"/>
    <col min="7147" max="7147" width="23" style="126" customWidth="1"/>
    <col min="7148" max="7149" width="9" style="126" customWidth="1"/>
    <col min="7150" max="7150" width="13" style="126" customWidth="1"/>
    <col min="7151" max="7152" width="9" style="126"/>
    <col min="7153" max="7153" width="11.375" style="126" customWidth="1"/>
    <col min="7154" max="7155" width="16.125" style="126" customWidth="1"/>
    <col min="7156" max="7156" width="9.375" style="126" customWidth="1"/>
    <col min="7157" max="7157" width="9.125" style="126" customWidth="1"/>
    <col min="7158" max="7158" width="6.75" style="126" bestFit="1" customWidth="1"/>
    <col min="7159" max="7159" width="7.75" style="126" customWidth="1"/>
    <col min="7160" max="7161" width="8.375" style="126" customWidth="1"/>
    <col min="7162" max="7162" width="9" style="126" customWidth="1"/>
    <col min="7163" max="7163" width="9.125" style="126" customWidth="1"/>
    <col min="7164" max="7164" width="13.25" style="126" customWidth="1"/>
    <col min="7165" max="7399" width="9" style="126"/>
    <col min="7400" max="7400" width="3.625" style="126" bestFit="1" customWidth="1"/>
    <col min="7401" max="7401" width="9" style="126"/>
    <col min="7402" max="7402" width="6.875" style="126" customWidth="1"/>
    <col min="7403" max="7403" width="23" style="126" customWidth="1"/>
    <col min="7404" max="7405" width="9" style="126" customWidth="1"/>
    <col min="7406" max="7406" width="13" style="126" customWidth="1"/>
    <col min="7407" max="7408" width="9" style="126"/>
    <col min="7409" max="7409" width="11.375" style="126" customWidth="1"/>
    <col min="7410" max="7411" width="16.125" style="126" customWidth="1"/>
    <col min="7412" max="7412" width="9.375" style="126" customWidth="1"/>
    <col min="7413" max="7413" width="9.125" style="126" customWidth="1"/>
    <col min="7414" max="7414" width="6.75" style="126" bestFit="1" customWidth="1"/>
    <col min="7415" max="7415" width="7.75" style="126" customWidth="1"/>
    <col min="7416" max="7417" width="8.375" style="126" customWidth="1"/>
    <col min="7418" max="7418" width="9" style="126" customWidth="1"/>
    <col min="7419" max="7419" width="9.125" style="126" customWidth="1"/>
    <col min="7420" max="7420" width="13.25" style="126" customWidth="1"/>
    <col min="7421" max="7655" width="9" style="126"/>
    <col min="7656" max="7656" width="3.625" style="126" bestFit="1" customWidth="1"/>
    <col min="7657" max="7657" width="9" style="126"/>
    <col min="7658" max="7658" width="6.875" style="126" customWidth="1"/>
    <col min="7659" max="7659" width="23" style="126" customWidth="1"/>
    <col min="7660" max="7661" width="9" style="126" customWidth="1"/>
    <col min="7662" max="7662" width="13" style="126" customWidth="1"/>
    <col min="7663" max="7664" width="9" style="126"/>
    <col min="7665" max="7665" width="11.375" style="126" customWidth="1"/>
    <col min="7666" max="7667" width="16.125" style="126" customWidth="1"/>
    <col min="7668" max="7668" width="9.375" style="126" customWidth="1"/>
    <col min="7669" max="7669" width="9.125" style="126" customWidth="1"/>
    <col min="7670" max="7670" width="6.75" style="126" bestFit="1" customWidth="1"/>
    <col min="7671" max="7671" width="7.75" style="126" customWidth="1"/>
    <col min="7672" max="7673" width="8.375" style="126" customWidth="1"/>
    <col min="7674" max="7674" width="9" style="126" customWidth="1"/>
    <col min="7675" max="7675" width="9.125" style="126" customWidth="1"/>
    <col min="7676" max="7676" width="13.25" style="126" customWidth="1"/>
    <col min="7677" max="7911" width="9" style="126"/>
    <col min="7912" max="7912" width="3.625" style="126" bestFit="1" customWidth="1"/>
    <col min="7913" max="7913" width="9" style="126"/>
    <col min="7914" max="7914" width="6.875" style="126" customWidth="1"/>
    <col min="7915" max="7915" width="23" style="126" customWidth="1"/>
    <col min="7916" max="7917" width="9" style="126" customWidth="1"/>
    <col min="7918" max="7918" width="13" style="126" customWidth="1"/>
    <col min="7919" max="7920" width="9" style="126"/>
    <col min="7921" max="7921" width="11.375" style="126" customWidth="1"/>
    <col min="7922" max="7923" width="16.125" style="126" customWidth="1"/>
    <col min="7924" max="7924" width="9.375" style="126" customWidth="1"/>
    <col min="7925" max="7925" width="9.125" style="126" customWidth="1"/>
    <col min="7926" max="7926" width="6.75" style="126" bestFit="1" customWidth="1"/>
    <col min="7927" max="7927" width="7.75" style="126" customWidth="1"/>
    <col min="7928" max="7929" width="8.375" style="126" customWidth="1"/>
    <col min="7930" max="7930" width="9" style="126" customWidth="1"/>
    <col min="7931" max="7931" width="9.125" style="126" customWidth="1"/>
    <col min="7932" max="7932" width="13.25" style="126" customWidth="1"/>
    <col min="7933" max="8167" width="9" style="126"/>
    <col min="8168" max="8168" width="3.625" style="126" bestFit="1" customWidth="1"/>
    <col min="8169" max="8169" width="9" style="126"/>
    <col min="8170" max="8170" width="6.875" style="126" customWidth="1"/>
    <col min="8171" max="8171" width="23" style="126" customWidth="1"/>
    <col min="8172" max="8173" width="9" style="126" customWidth="1"/>
    <col min="8174" max="8174" width="13" style="126" customWidth="1"/>
    <col min="8175" max="8176" width="9" style="126"/>
    <col min="8177" max="8177" width="11.375" style="126" customWidth="1"/>
    <col min="8178" max="8179" width="16.125" style="126" customWidth="1"/>
    <col min="8180" max="8180" width="9.375" style="126" customWidth="1"/>
    <col min="8181" max="8181" width="9.125" style="126" customWidth="1"/>
    <col min="8182" max="8182" width="6.75" style="126" bestFit="1" customWidth="1"/>
    <col min="8183" max="8183" width="7.75" style="126" customWidth="1"/>
    <col min="8184" max="8185" width="8.375" style="126" customWidth="1"/>
    <col min="8186" max="8186" width="9" style="126" customWidth="1"/>
    <col min="8187" max="8187" width="9.125" style="126" customWidth="1"/>
    <col min="8188" max="8188" width="13.25" style="126" customWidth="1"/>
    <col min="8189" max="8423" width="9" style="126"/>
    <col min="8424" max="8424" width="3.625" style="126" bestFit="1" customWidth="1"/>
    <col min="8425" max="8425" width="9" style="126"/>
    <col min="8426" max="8426" width="6.875" style="126" customWidth="1"/>
    <col min="8427" max="8427" width="23" style="126" customWidth="1"/>
    <col min="8428" max="8429" width="9" style="126" customWidth="1"/>
    <col min="8430" max="8430" width="13" style="126" customWidth="1"/>
    <col min="8431" max="8432" width="9" style="126"/>
    <col min="8433" max="8433" width="11.375" style="126" customWidth="1"/>
    <col min="8434" max="8435" width="16.125" style="126" customWidth="1"/>
    <col min="8436" max="8436" width="9.375" style="126" customWidth="1"/>
    <col min="8437" max="8437" width="9.125" style="126" customWidth="1"/>
    <col min="8438" max="8438" width="6.75" style="126" bestFit="1" customWidth="1"/>
    <col min="8439" max="8439" width="7.75" style="126" customWidth="1"/>
    <col min="8440" max="8441" width="8.375" style="126" customWidth="1"/>
    <col min="8442" max="8442" width="9" style="126" customWidth="1"/>
    <col min="8443" max="8443" width="9.125" style="126" customWidth="1"/>
    <col min="8444" max="8444" width="13.25" style="126" customWidth="1"/>
    <col min="8445" max="8679" width="9" style="126"/>
    <col min="8680" max="8680" width="3.625" style="126" bestFit="1" customWidth="1"/>
    <col min="8681" max="8681" width="9" style="126"/>
    <col min="8682" max="8682" width="6.875" style="126" customWidth="1"/>
    <col min="8683" max="8683" width="23" style="126" customWidth="1"/>
    <col min="8684" max="8685" width="9" style="126" customWidth="1"/>
    <col min="8686" max="8686" width="13" style="126" customWidth="1"/>
    <col min="8687" max="8688" width="9" style="126"/>
    <col min="8689" max="8689" width="11.375" style="126" customWidth="1"/>
    <col min="8690" max="8691" width="16.125" style="126" customWidth="1"/>
    <col min="8692" max="8692" width="9.375" style="126" customWidth="1"/>
    <col min="8693" max="8693" width="9.125" style="126" customWidth="1"/>
    <col min="8694" max="8694" width="6.75" style="126" bestFit="1" customWidth="1"/>
    <col min="8695" max="8695" width="7.75" style="126" customWidth="1"/>
    <col min="8696" max="8697" width="8.375" style="126" customWidth="1"/>
    <col min="8698" max="8698" width="9" style="126" customWidth="1"/>
    <col min="8699" max="8699" width="9.125" style="126" customWidth="1"/>
    <col min="8700" max="8700" width="13.25" style="126" customWidth="1"/>
    <col min="8701" max="8935" width="9" style="126"/>
    <col min="8936" max="8936" width="3.625" style="126" bestFit="1" customWidth="1"/>
    <col min="8937" max="8937" width="9" style="126"/>
    <col min="8938" max="8938" width="6.875" style="126" customWidth="1"/>
    <col min="8939" max="8939" width="23" style="126" customWidth="1"/>
    <col min="8940" max="8941" width="9" style="126" customWidth="1"/>
    <col min="8942" max="8942" width="13" style="126" customWidth="1"/>
    <col min="8943" max="8944" width="9" style="126"/>
    <col min="8945" max="8945" width="11.375" style="126" customWidth="1"/>
    <col min="8946" max="8947" width="16.125" style="126" customWidth="1"/>
    <col min="8948" max="8948" width="9.375" style="126" customWidth="1"/>
    <col min="8949" max="8949" width="9.125" style="126" customWidth="1"/>
    <col min="8950" max="8950" width="6.75" style="126" bestFit="1" customWidth="1"/>
    <col min="8951" max="8951" width="7.75" style="126" customWidth="1"/>
    <col min="8952" max="8953" width="8.375" style="126" customWidth="1"/>
    <col min="8954" max="8954" width="9" style="126" customWidth="1"/>
    <col min="8955" max="8955" width="9.125" style="126" customWidth="1"/>
    <col min="8956" max="8956" width="13.25" style="126" customWidth="1"/>
    <col min="8957" max="9191" width="9" style="126"/>
    <col min="9192" max="9192" width="3.625" style="126" bestFit="1" customWidth="1"/>
    <col min="9193" max="9193" width="9" style="126"/>
    <col min="9194" max="9194" width="6.875" style="126" customWidth="1"/>
    <col min="9195" max="9195" width="23" style="126" customWidth="1"/>
    <col min="9196" max="9197" width="9" style="126" customWidth="1"/>
    <col min="9198" max="9198" width="13" style="126" customWidth="1"/>
    <col min="9199" max="9200" width="9" style="126"/>
    <col min="9201" max="9201" width="11.375" style="126" customWidth="1"/>
    <col min="9202" max="9203" width="16.125" style="126" customWidth="1"/>
    <col min="9204" max="9204" width="9.375" style="126" customWidth="1"/>
    <col min="9205" max="9205" width="9.125" style="126" customWidth="1"/>
    <col min="9206" max="9206" width="6.75" style="126" bestFit="1" customWidth="1"/>
    <col min="9207" max="9207" width="7.75" style="126" customWidth="1"/>
    <col min="9208" max="9209" width="8.375" style="126" customWidth="1"/>
    <col min="9210" max="9210" width="9" style="126" customWidth="1"/>
    <col min="9211" max="9211" width="9.125" style="126" customWidth="1"/>
    <col min="9212" max="9212" width="13.25" style="126" customWidth="1"/>
    <col min="9213" max="9447" width="9" style="126"/>
    <col min="9448" max="9448" width="3.625" style="126" bestFit="1" customWidth="1"/>
    <col min="9449" max="9449" width="9" style="126"/>
    <col min="9450" max="9450" width="6.875" style="126" customWidth="1"/>
    <col min="9451" max="9451" width="23" style="126" customWidth="1"/>
    <col min="9452" max="9453" width="9" style="126" customWidth="1"/>
    <col min="9454" max="9454" width="13" style="126" customWidth="1"/>
    <col min="9455" max="9456" width="9" style="126"/>
    <col min="9457" max="9457" width="11.375" style="126" customWidth="1"/>
    <col min="9458" max="9459" width="16.125" style="126" customWidth="1"/>
    <col min="9460" max="9460" width="9.375" style="126" customWidth="1"/>
    <col min="9461" max="9461" width="9.125" style="126" customWidth="1"/>
    <col min="9462" max="9462" width="6.75" style="126" bestFit="1" customWidth="1"/>
    <col min="9463" max="9463" width="7.75" style="126" customWidth="1"/>
    <col min="9464" max="9465" width="8.375" style="126" customWidth="1"/>
    <col min="9466" max="9466" width="9" style="126" customWidth="1"/>
    <col min="9467" max="9467" width="9.125" style="126" customWidth="1"/>
    <col min="9468" max="9468" width="13.25" style="126" customWidth="1"/>
    <col min="9469" max="9703" width="9" style="126"/>
    <col min="9704" max="9704" width="3.625" style="126" bestFit="1" customWidth="1"/>
    <col min="9705" max="9705" width="9" style="126"/>
    <col min="9706" max="9706" width="6.875" style="126" customWidth="1"/>
    <col min="9707" max="9707" width="23" style="126" customWidth="1"/>
    <col min="9708" max="9709" width="9" style="126" customWidth="1"/>
    <col min="9710" max="9710" width="13" style="126" customWidth="1"/>
    <col min="9711" max="9712" width="9" style="126"/>
    <col min="9713" max="9713" width="11.375" style="126" customWidth="1"/>
    <col min="9714" max="9715" width="16.125" style="126" customWidth="1"/>
    <col min="9716" max="9716" width="9.375" style="126" customWidth="1"/>
    <col min="9717" max="9717" width="9.125" style="126" customWidth="1"/>
    <col min="9718" max="9718" width="6.75" style="126" bestFit="1" customWidth="1"/>
    <col min="9719" max="9719" width="7.75" style="126" customWidth="1"/>
    <col min="9720" max="9721" width="8.375" style="126" customWidth="1"/>
    <col min="9722" max="9722" width="9" style="126" customWidth="1"/>
    <col min="9723" max="9723" width="9.125" style="126" customWidth="1"/>
    <col min="9724" max="9724" width="13.25" style="126" customWidth="1"/>
    <col min="9725" max="9959" width="9" style="126"/>
    <col min="9960" max="9960" width="3.625" style="126" bestFit="1" customWidth="1"/>
    <col min="9961" max="9961" width="9" style="126"/>
    <col min="9962" max="9962" width="6.875" style="126" customWidth="1"/>
    <col min="9963" max="9963" width="23" style="126" customWidth="1"/>
    <col min="9964" max="9965" width="9" style="126" customWidth="1"/>
    <col min="9966" max="9966" width="13" style="126" customWidth="1"/>
    <col min="9967" max="9968" width="9" style="126"/>
    <col min="9969" max="9969" width="11.375" style="126" customWidth="1"/>
    <col min="9970" max="9971" width="16.125" style="126" customWidth="1"/>
    <col min="9972" max="9972" width="9.375" style="126" customWidth="1"/>
    <col min="9973" max="9973" width="9.125" style="126" customWidth="1"/>
    <col min="9974" max="9974" width="6.75" style="126" bestFit="1" customWidth="1"/>
    <col min="9975" max="9975" width="7.75" style="126" customWidth="1"/>
    <col min="9976" max="9977" width="8.375" style="126" customWidth="1"/>
    <col min="9978" max="9978" width="9" style="126" customWidth="1"/>
    <col min="9979" max="9979" width="9.125" style="126" customWidth="1"/>
    <col min="9980" max="9980" width="13.25" style="126" customWidth="1"/>
    <col min="9981" max="10215" width="9" style="126"/>
    <col min="10216" max="10216" width="3.625" style="126" bestFit="1" customWidth="1"/>
    <col min="10217" max="10217" width="9" style="126"/>
    <col min="10218" max="10218" width="6.875" style="126" customWidth="1"/>
    <col min="10219" max="10219" width="23" style="126" customWidth="1"/>
    <col min="10220" max="10221" width="9" style="126" customWidth="1"/>
    <col min="10222" max="10222" width="13" style="126" customWidth="1"/>
    <col min="10223" max="10224" width="9" style="126"/>
    <col min="10225" max="10225" width="11.375" style="126" customWidth="1"/>
    <col min="10226" max="10227" width="16.125" style="126" customWidth="1"/>
    <col min="10228" max="10228" width="9.375" style="126" customWidth="1"/>
    <col min="10229" max="10229" width="9.125" style="126" customWidth="1"/>
    <col min="10230" max="10230" width="6.75" style="126" bestFit="1" customWidth="1"/>
    <col min="10231" max="10231" width="7.75" style="126" customWidth="1"/>
    <col min="10232" max="10233" width="8.375" style="126" customWidth="1"/>
    <col min="10234" max="10234" width="9" style="126" customWidth="1"/>
    <col min="10235" max="10235" width="9.125" style="126" customWidth="1"/>
    <col min="10236" max="10236" width="13.25" style="126" customWidth="1"/>
    <col min="10237" max="10471" width="9" style="126"/>
    <col min="10472" max="10472" width="3.625" style="126" bestFit="1" customWidth="1"/>
    <col min="10473" max="10473" width="9" style="126"/>
    <col min="10474" max="10474" width="6.875" style="126" customWidth="1"/>
    <col min="10475" max="10475" width="23" style="126" customWidth="1"/>
    <col min="10476" max="10477" width="9" style="126" customWidth="1"/>
    <col min="10478" max="10478" width="13" style="126" customWidth="1"/>
    <col min="10479" max="10480" width="9" style="126"/>
    <col min="10481" max="10481" width="11.375" style="126" customWidth="1"/>
    <col min="10482" max="10483" width="16.125" style="126" customWidth="1"/>
    <col min="10484" max="10484" width="9.375" style="126" customWidth="1"/>
    <col min="10485" max="10485" width="9.125" style="126" customWidth="1"/>
    <col min="10486" max="10486" width="6.75" style="126" bestFit="1" customWidth="1"/>
    <col min="10487" max="10487" width="7.75" style="126" customWidth="1"/>
    <col min="10488" max="10489" width="8.375" style="126" customWidth="1"/>
    <col min="10490" max="10490" width="9" style="126" customWidth="1"/>
    <col min="10491" max="10491" width="9.125" style="126" customWidth="1"/>
    <col min="10492" max="10492" width="13.25" style="126" customWidth="1"/>
    <col min="10493" max="10727" width="9" style="126"/>
    <col min="10728" max="10728" width="3.625" style="126" bestFit="1" customWidth="1"/>
    <col min="10729" max="10729" width="9" style="126"/>
    <col min="10730" max="10730" width="6.875" style="126" customWidth="1"/>
    <col min="10731" max="10731" width="23" style="126" customWidth="1"/>
    <col min="10732" max="10733" width="9" style="126" customWidth="1"/>
    <col min="10734" max="10734" width="13" style="126" customWidth="1"/>
    <col min="10735" max="10736" width="9" style="126"/>
    <col min="10737" max="10737" width="11.375" style="126" customWidth="1"/>
    <col min="10738" max="10739" width="16.125" style="126" customWidth="1"/>
    <col min="10740" max="10740" width="9.375" style="126" customWidth="1"/>
    <col min="10741" max="10741" width="9.125" style="126" customWidth="1"/>
    <col min="10742" max="10742" width="6.75" style="126" bestFit="1" customWidth="1"/>
    <col min="10743" max="10743" width="7.75" style="126" customWidth="1"/>
    <col min="10744" max="10745" width="8.375" style="126" customWidth="1"/>
    <col min="10746" max="10746" width="9" style="126" customWidth="1"/>
    <col min="10747" max="10747" width="9.125" style="126" customWidth="1"/>
    <col min="10748" max="10748" width="13.25" style="126" customWidth="1"/>
    <col min="10749" max="10983" width="9" style="126"/>
    <col min="10984" max="10984" width="3.625" style="126" bestFit="1" customWidth="1"/>
    <col min="10985" max="10985" width="9" style="126"/>
    <col min="10986" max="10986" width="6.875" style="126" customWidth="1"/>
    <col min="10987" max="10987" width="23" style="126" customWidth="1"/>
    <col min="10988" max="10989" width="9" style="126" customWidth="1"/>
    <col min="10990" max="10990" width="13" style="126" customWidth="1"/>
    <col min="10991" max="10992" width="9" style="126"/>
    <col min="10993" max="10993" width="11.375" style="126" customWidth="1"/>
    <col min="10994" max="10995" width="16.125" style="126" customWidth="1"/>
    <col min="10996" max="10996" width="9.375" style="126" customWidth="1"/>
    <col min="10997" max="10997" width="9.125" style="126" customWidth="1"/>
    <col min="10998" max="10998" width="6.75" style="126" bestFit="1" customWidth="1"/>
    <col min="10999" max="10999" width="7.75" style="126" customWidth="1"/>
    <col min="11000" max="11001" width="8.375" style="126" customWidth="1"/>
    <col min="11002" max="11002" width="9" style="126" customWidth="1"/>
    <col min="11003" max="11003" width="9.125" style="126" customWidth="1"/>
    <col min="11004" max="11004" width="13.25" style="126" customWidth="1"/>
    <col min="11005" max="11239" width="9" style="126"/>
    <col min="11240" max="11240" width="3.625" style="126" bestFit="1" customWidth="1"/>
    <col min="11241" max="11241" width="9" style="126"/>
    <col min="11242" max="11242" width="6.875" style="126" customWidth="1"/>
    <col min="11243" max="11243" width="23" style="126" customWidth="1"/>
    <col min="11244" max="11245" width="9" style="126" customWidth="1"/>
    <col min="11246" max="11246" width="13" style="126" customWidth="1"/>
    <col min="11247" max="11248" width="9" style="126"/>
    <col min="11249" max="11249" width="11.375" style="126" customWidth="1"/>
    <col min="11250" max="11251" width="16.125" style="126" customWidth="1"/>
    <col min="11252" max="11252" width="9.375" style="126" customWidth="1"/>
    <col min="11253" max="11253" width="9.125" style="126" customWidth="1"/>
    <col min="11254" max="11254" width="6.75" style="126" bestFit="1" customWidth="1"/>
    <col min="11255" max="11255" width="7.75" style="126" customWidth="1"/>
    <col min="11256" max="11257" width="8.375" style="126" customWidth="1"/>
    <col min="11258" max="11258" width="9" style="126" customWidth="1"/>
    <col min="11259" max="11259" width="9.125" style="126" customWidth="1"/>
    <col min="11260" max="11260" width="13.25" style="126" customWidth="1"/>
    <col min="11261" max="11495" width="9" style="126"/>
    <col min="11496" max="11496" width="3.625" style="126" bestFit="1" customWidth="1"/>
    <col min="11497" max="11497" width="9" style="126"/>
    <col min="11498" max="11498" width="6.875" style="126" customWidth="1"/>
    <col min="11499" max="11499" width="23" style="126" customWidth="1"/>
    <col min="11500" max="11501" width="9" style="126" customWidth="1"/>
    <col min="11502" max="11502" width="13" style="126" customWidth="1"/>
    <col min="11503" max="11504" width="9" style="126"/>
    <col min="11505" max="11505" width="11.375" style="126" customWidth="1"/>
    <col min="11506" max="11507" width="16.125" style="126" customWidth="1"/>
    <col min="11508" max="11508" width="9.375" style="126" customWidth="1"/>
    <col min="11509" max="11509" width="9.125" style="126" customWidth="1"/>
    <col min="11510" max="11510" width="6.75" style="126" bestFit="1" customWidth="1"/>
    <col min="11511" max="11511" width="7.75" style="126" customWidth="1"/>
    <col min="11512" max="11513" width="8.375" style="126" customWidth="1"/>
    <col min="11514" max="11514" width="9" style="126" customWidth="1"/>
    <col min="11515" max="11515" width="9.125" style="126" customWidth="1"/>
    <col min="11516" max="11516" width="13.25" style="126" customWidth="1"/>
    <col min="11517" max="11751" width="9" style="126"/>
    <col min="11752" max="11752" width="3.625" style="126" bestFit="1" customWidth="1"/>
    <col min="11753" max="11753" width="9" style="126"/>
    <col min="11754" max="11754" width="6.875" style="126" customWidth="1"/>
    <col min="11755" max="11755" width="23" style="126" customWidth="1"/>
    <col min="11756" max="11757" width="9" style="126" customWidth="1"/>
    <col min="11758" max="11758" width="13" style="126" customWidth="1"/>
    <col min="11759" max="11760" width="9" style="126"/>
    <col min="11761" max="11761" width="11.375" style="126" customWidth="1"/>
    <col min="11762" max="11763" width="16.125" style="126" customWidth="1"/>
    <col min="11764" max="11764" width="9.375" style="126" customWidth="1"/>
    <col min="11765" max="11765" width="9.125" style="126" customWidth="1"/>
    <col min="11766" max="11766" width="6.75" style="126" bestFit="1" customWidth="1"/>
    <col min="11767" max="11767" width="7.75" style="126" customWidth="1"/>
    <col min="11768" max="11769" width="8.375" style="126" customWidth="1"/>
    <col min="11770" max="11770" width="9" style="126" customWidth="1"/>
    <col min="11771" max="11771" width="9.125" style="126" customWidth="1"/>
    <col min="11772" max="11772" width="13.25" style="126" customWidth="1"/>
    <col min="11773" max="12007" width="9" style="126"/>
    <col min="12008" max="12008" width="3.625" style="126" bestFit="1" customWidth="1"/>
    <col min="12009" max="12009" width="9" style="126"/>
    <col min="12010" max="12010" width="6.875" style="126" customWidth="1"/>
    <col min="12011" max="12011" width="23" style="126" customWidth="1"/>
    <col min="12012" max="12013" width="9" style="126" customWidth="1"/>
    <col min="12014" max="12014" width="13" style="126" customWidth="1"/>
    <col min="12015" max="12016" width="9" style="126"/>
    <col min="12017" max="12017" width="11.375" style="126" customWidth="1"/>
    <col min="12018" max="12019" width="16.125" style="126" customWidth="1"/>
    <col min="12020" max="12020" width="9.375" style="126" customWidth="1"/>
    <col min="12021" max="12021" width="9.125" style="126" customWidth="1"/>
    <col min="12022" max="12022" width="6.75" style="126" bestFit="1" customWidth="1"/>
    <col min="12023" max="12023" width="7.75" style="126" customWidth="1"/>
    <col min="12024" max="12025" width="8.375" style="126" customWidth="1"/>
    <col min="12026" max="12026" width="9" style="126" customWidth="1"/>
    <col min="12027" max="12027" width="9.125" style="126" customWidth="1"/>
    <col min="12028" max="12028" width="13.25" style="126" customWidth="1"/>
    <col min="12029" max="12263" width="9" style="126"/>
    <col min="12264" max="12264" width="3.625" style="126" bestFit="1" customWidth="1"/>
    <col min="12265" max="12265" width="9" style="126"/>
    <col min="12266" max="12266" width="6.875" style="126" customWidth="1"/>
    <col min="12267" max="12267" width="23" style="126" customWidth="1"/>
    <col min="12268" max="12269" width="9" style="126" customWidth="1"/>
    <col min="12270" max="12270" width="13" style="126" customWidth="1"/>
    <col min="12271" max="12272" width="9" style="126"/>
    <col min="12273" max="12273" width="11.375" style="126" customWidth="1"/>
    <col min="12274" max="12275" width="16.125" style="126" customWidth="1"/>
    <col min="12276" max="12276" width="9.375" style="126" customWidth="1"/>
    <col min="12277" max="12277" width="9.125" style="126" customWidth="1"/>
    <col min="12278" max="12278" width="6.75" style="126" bestFit="1" customWidth="1"/>
    <col min="12279" max="12279" width="7.75" style="126" customWidth="1"/>
    <col min="12280" max="12281" width="8.375" style="126" customWidth="1"/>
    <col min="12282" max="12282" width="9" style="126" customWidth="1"/>
    <col min="12283" max="12283" width="9.125" style="126" customWidth="1"/>
    <col min="12284" max="12284" width="13.25" style="126" customWidth="1"/>
    <col min="12285" max="12519" width="9" style="126"/>
    <col min="12520" max="12520" width="3.625" style="126" bestFit="1" customWidth="1"/>
    <col min="12521" max="12521" width="9" style="126"/>
    <col min="12522" max="12522" width="6.875" style="126" customWidth="1"/>
    <col min="12523" max="12523" width="23" style="126" customWidth="1"/>
    <col min="12524" max="12525" width="9" style="126" customWidth="1"/>
    <col min="12526" max="12526" width="13" style="126" customWidth="1"/>
    <col min="12527" max="12528" width="9" style="126"/>
    <col min="12529" max="12529" width="11.375" style="126" customWidth="1"/>
    <col min="12530" max="12531" width="16.125" style="126" customWidth="1"/>
    <col min="12532" max="12532" width="9.375" style="126" customWidth="1"/>
    <col min="12533" max="12533" width="9.125" style="126" customWidth="1"/>
    <col min="12534" max="12534" width="6.75" style="126" bestFit="1" customWidth="1"/>
    <col min="12535" max="12535" width="7.75" style="126" customWidth="1"/>
    <col min="12536" max="12537" width="8.375" style="126" customWidth="1"/>
    <col min="12538" max="12538" width="9" style="126" customWidth="1"/>
    <col min="12539" max="12539" width="9.125" style="126" customWidth="1"/>
    <col min="12540" max="12540" width="13.25" style="126" customWidth="1"/>
    <col min="12541" max="12775" width="9" style="126"/>
    <col min="12776" max="12776" width="3.625" style="126" bestFit="1" customWidth="1"/>
    <col min="12777" max="12777" width="9" style="126"/>
    <col min="12778" max="12778" width="6.875" style="126" customWidth="1"/>
    <col min="12779" max="12779" width="23" style="126" customWidth="1"/>
    <col min="12780" max="12781" width="9" style="126" customWidth="1"/>
    <col min="12782" max="12782" width="13" style="126" customWidth="1"/>
    <col min="12783" max="12784" width="9" style="126"/>
    <col min="12785" max="12785" width="11.375" style="126" customWidth="1"/>
    <col min="12786" max="12787" width="16.125" style="126" customWidth="1"/>
    <col min="12788" max="12788" width="9.375" style="126" customWidth="1"/>
    <col min="12789" max="12789" width="9.125" style="126" customWidth="1"/>
    <col min="12790" max="12790" width="6.75" style="126" bestFit="1" customWidth="1"/>
    <col min="12791" max="12791" width="7.75" style="126" customWidth="1"/>
    <col min="12792" max="12793" width="8.375" style="126" customWidth="1"/>
    <col min="12794" max="12794" width="9" style="126" customWidth="1"/>
    <col min="12795" max="12795" width="9.125" style="126" customWidth="1"/>
    <col min="12796" max="12796" width="13.25" style="126" customWidth="1"/>
    <col min="12797" max="13031" width="9" style="126"/>
    <col min="13032" max="13032" width="3.625" style="126" bestFit="1" customWidth="1"/>
    <col min="13033" max="13033" width="9" style="126"/>
    <col min="13034" max="13034" width="6.875" style="126" customWidth="1"/>
    <col min="13035" max="13035" width="23" style="126" customWidth="1"/>
    <col min="13036" max="13037" width="9" style="126" customWidth="1"/>
    <col min="13038" max="13038" width="13" style="126" customWidth="1"/>
    <col min="13039" max="13040" width="9" style="126"/>
    <col min="13041" max="13041" width="11.375" style="126" customWidth="1"/>
    <col min="13042" max="13043" width="16.125" style="126" customWidth="1"/>
    <col min="13044" max="13044" width="9.375" style="126" customWidth="1"/>
    <col min="13045" max="13045" width="9.125" style="126" customWidth="1"/>
    <col min="13046" max="13046" width="6.75" style="126" bestFit="1" customWidth="1"/>
    <col min="13047" max="13047" width="7.75" style="126" customWidth="1"/>
    <col min="13048" max="13049" width="8.375" style="126" customWidth="1"/>
    <col min="13050" max="13050" width="9" style="126" customWidth="1"/>
    <col min="13051" max="13051" width="9.125" style="126" customWidth="1"/>
    <col min="13052" max="13052" width="13.25" style="126" customWidth="1"/>
    <col min="13053" max="13287" width="9" style="126"/>
    <col min="13288" max="13288" width="3.625" style="126" bestFit="1" customWidth="1"/>
    <col min="13289" max="13289" width="9" style="126"/>
    <col min="13290" max="13290" width="6.875" style="126" customWidth="1"/>
    <col min="13291" max="13291" width="23" style="126" customWidth="1"/>
    <col min="13292" max="13293" width="9" style="126" customWidth="1"/>
    <col min="13294" max="13294" width="13" style="126" customWidth="1"/>
    <col min="13295" max="13296" width="9" style="126"/>
    <col min="13297" max="13297" width="11.375" style="126" customWidth="1"/>
    <col min="13298" max="13299" width="16.125" style="126" customWidth="1"/>
    <col min="13300" max="13300" width="9.375" style="126" customWidth="1"/>
    <col min="13301" max="13301" width="9.125" style="126" customWidth="1"/>
    <col min="13302" max="13302" width="6.75" style="126" bestFit="1" customWidth="1"/>
    <col min="13303" max="13303" width="7.75" style="126" customWidth="1"/>
    <col min="13304" max="13305" width="8.375" style="126" customWidth="1"/>
    <col min="13306" max="13306" width="9" style="126" customWidth="1"/>
    <col min="13307" max="13307" width="9.125" style="126" customWidth="1"/>
    <col min="13308" max="13308" width="13.25" style="126" customWidth="1"/>
    <col min="13309" max="13543" width="9" style="126"/>
    <col min="13544" max="13544" width="3.625" style="126" bestFit="1" customWidth="1"/>
    <col min="13545" max="13545" width="9" style="126"/>
    <col min="13546" max="13546" width="6.875" style="126" customWidth="1"/>
    <col min="13547" max="13547" width="23" style="126" customWidth="1"/>
    <col min="13548" max="13549" width="9" style="126" customWidth="1"/>
    <col min="13550" max="13550" width="13" style="126" customWidth="1"/>
    <col min="13551" max="13552" width="9" style="126"/>
    <col min="13553" max="13553" width="11.375" style="126" customWidth="1"/>
    <col min="13554" max="13555" width="16.125" style="126" customWidth="1"/>
    <col min="13556" max="13556" width="9.375" style="126" customWidth="1"/>
    <col min="13557" max="13557" width="9.125" style="126" customWidth="1"/>
    <col min="13558" max="13558" width="6.75" style="126" bestFit="1" customWidth="1"/>
    <col min="13559" max="13559" width="7.75" style="126" customWidth="1"/>
    <col min="13560" max="13561" width="8.375" style="126" customWidth="1"/>
    <col min="13562" max="13562" width="9" style="126" customWidth="1"/>
    <col min="13563" max="13563" width="9.125" style="126" customWidth="1"/>
    <col min="13564" max="13564" width="13.25" style="126" customWidth="1"/>
    <col min="13565" max="13799" width="9" style="126"/>
    <col min="13800" max="13800" width="3.625" style="126" bestFit="1" customWidth="1"/>
    <col min="13801" max="13801" width="9" style="126"/>
    <col min="13802" max="13802" width="6.875" style="126" customWidth="1"/>
    <col min="13803" max="13803" width="23" style="126" customWidth="1"/>
    <col min="13804" max="13805" width="9" style="126" customWidth="1"/>
    <col min="13806" max="13806" width="13" style="126" customWidth="1"/>
    <col min="13807" max="13808" width="9" style="126"/>
    <col min="13809" max="13809" width="11.375" style="126" customWidth="1"/>
    <col min="13810" max="13811" width="16.125" style="126" customWidth="1"/>
    <col min="13812" max="13812" width="9.375" style="126" customWidth="1"/>
    <col min="13813" max="13813" width="9.125" style="126" customWidth="1"/>
    <col min="13814" max="13814" width="6.75" style="126" bestFit="1" customWidth="1"/>
    <col min="13815" max="13815" width="7.75" style="126" customWidth="1"/>
    <col min="13816" max="13817" width="8.375" style="126" customWidth="1"/>
    <col min="13818" max="13818" width="9" style="126" customWidth="1"/>
    <col min="13819" max="13819" width="9.125" style="126" customWidth="1"/>
    <col min="13820" max="13820" width="13.25" style="126" customWidth="1"/>
    <col min="13821" max="14055" width="9" style="126"/>
    <col min="14056" max="14056" width="3.625" style="126" bestFit="1" customWidth="1"/>
    <col min="14057" max="14057" width="9" style="126"/>
    <col min="14058" max="14058" width="6.875" style="126" customWidth="1"/>
    <col min="14059" max="14059" width="23" style="126" customWidth="1"/>
    <col min="14060" max="14061" width="9" style="126" customWidth="1"/>
    <col min="14062" max="14062" width="13" style="126" customWidth="1"/>
    <col min="14063" max="14064" width="9" style="126"/>
    <col min="14065" max="14065" width="11.375" style="126" customWidth="1"/>
    <col min="14066" max="14067" width="16.125" style="126" customWidth="1"/>
    <col min="14068" max="14068" width="9.375" style="126" customWidth="1"/>
    <col min="14069" max="14069" width="9.125" style="126" customWidth="1"/>
    <col min="14070" max="14070" width="6.75" style="126" bestFit="1" customWidth="1"/>
    <col min="14071" max="14071" width="7.75" style="126" customWidth="1"/>
    <col min="14072" max="14073" width="8.375" style="126" customWidth="1"/>
    <col min="14074" max="14074" width="9" style="126" customWidth="1"/>
    <col min="14075" max="14075" width="9.125" style="126" customWidth="1"/>
    <col min="14076" max="14076" width="13.25" style="126" customWidth="1"/>
    <col min="14077" max="14311" width="9" style="126"/>
    <col min="14312" max="14312" width="3.625" style="126" bestFit="1" customWidth="1"/>
    <col min="14313" max="14313" width="9" style="126"/>
    <col min="14314" max="14314" width="6.875" style="126" customWidth="1"/>
    <col min="14315" max="14315" width="23" style="126" customWidth="1"/>
    <col min="14316" max="14317" width="9" style="126" customWidth="1"/>
    <col min="14318" max="14318" width="13" style="126" customWidth="1"/>
    <col min="14319" max="14320" width="9" style="126"/>
    <col min="14321" max="14321" width="11.375" style="126" customWidth="1"/>
    <col min="14322" max="14323" width="16.125" style="126" customWidth="1"/>
    <col min="14324" max="14324" width="9.375" style="126" customWidth="1"/>
    <col min="14325" max="14325" width="9.125" style="126" customWidth="1"/>
    <col min="14326" max="14326" width="6.75" style="126" bestFit="1" customWidth="1"/>
    <col min="14327" max="14327" width="7.75" style="126" customWidth="1"/>
    <col min="14328" max="14329" width="8.375" style="126" customWidth="1"/>
    <col min="14330" max="14330" width="9" style="126" customWidth="1"/>
    <col min="14331" max="14331" width="9.125" style="126" customWidth="1"/>
    <col min="14332" max="14332" width="13.25" style="126" customWidth="1"/>
    <col min="14333" max="14567" width="9" style="126"/>
    <col min="14568" max="14568" width="3.625" style="126" bestFit="1" customWidth="1"/>
    <col min="14569" max="14569" width="9" style="126"/>
    <col min="14570" max="14570" width="6.875" style="126" customWidth="1"/>
    <col min="14571" max="14571" width="23" style="126" customWidth="1"/>
    <col min="14572" max="14573" width="9" style="126" customWidth="1"/>
    <col min="14574" max="14574" width="13" style="126" customWidth="1"/>
    <col min="14575" max="14576" width="9" style="126"/>
    <col min="14577" max="14577" width="11.375" style="126" customWidth="1"/>
    <col min="14578" max="14579" width="16.125" style="126" customWidth="1"/>
    <col min="14580" max="14580" width="9.375" style="126" customWidth="1"/>
    <col min="14581" max="14581" width="9.125" style="126" customWidth="1"/>
    <col min="14582" max="14582" width="6.75" style="126" bestFit="1" customWidth="1"/>
    <col min="14583" max="14583" width="7.75" style="126" customWidth="1"/>
    <col min="14584" max="14585" width="8.375" style="126" customWidth="1"/>
    <col min="14586" max="14586" width="9" style="126" customWidth="1"/>
    <col min="14587" max="14587" width="9.125" style="126" customWidth="1"/>
    <col min="14588" max="14588" width="13.25" style="126" customWidth="1"/>
    <col min="14589" max="14823" width="9" style="126"/>
    <col min="14824" max="14824" width="3.625" style="126" bestFit="1" customWidth="1"/>
    <col min="14825" max="14825" width="9" style="126"/>
    <col min="14826" max="14826" width="6.875" style="126" customWidth="1"/>
    <col min="14827" max="14827" width="23" style="126" customWidth="1"/>
    <col min="14828" max="14829" width="9" style="126" customWidth="1"/>
    <col min="14830" max="14830" width="13" style="126" customWidth="1"/>
    <col min="14831" max="14832" width="9" style="126"/>
    <col min="14833" max="14833" width="11.375" style="126" customWidth="1"/>
    <col min="14834" max="14835" width="16.125" style="126" customWidth="1"/>
    <col min="14836" max="14836" width="9.375" style="126" customWidth="1"/>
    <col min="14837" max="14837" width="9.125" style="126" customWidth="1"/>
    <col min="14838" max="14838" width="6.75" style="126" bestFit="1" customWidth="1"/>
    <col min="14839" max="14839" width="7.75" style="126" customWidth="1"/>
    <col min="14840" max="14841" width="8.375" style="126" customWidth="1"/>
    <col min="14842" max="14842" width="9" style="126" customWidth="1"/>
    <col min="14843" max="14843" width="9.125" style="126" customWidth="1"/>
    <col min="14844" max="14844" width="13.25" style="126" customWidth="1"/>
    <col min="14845" max="15079" width="9" style="126"/>
    <col min="15080" max="15080" width="3.625" style="126" bestFit="1" customWidth="1"/>
    <col min="15081" max="15081" width="9" style="126"/>
    <col min="15082" max="15082" width="6.875" style="126" customWidth="1"/>
    <col min="15083" max="15083" width="23" style="126" customWidth="1"/>
    <col min="15084" max="15085" width="9" style="126" customWidth="1"/>
    <col min="15086" max="15086" width="13" style="126" customWidth="1"/>
    <col min="15087" max="15088" width="9" style="126"/>
    <col min="15089" max="15089" width="11.375" style="126" customWidth="1"/>
    <col min="15090" max="15091" width="16.125" style="126" customWidth="1"/>
    <col min="15092" max="15092" width="9.375" style="126" customWidth="1"/>
    <col min="15093" max="15093" width="9.125" style="126" customWidth="1"/>
    <col min="15094" max="15094" width="6.75" style="126" bestFit="1" customWidth="1"/>
    <col min="15095" max="15095" width="7.75" style="126" customWidth="1"/>
    <col min="15096" max="15097" width="8.375" style="126" customWidth="1"/>
    <col min="15098" max="15098" width="9" style="126" customWidth="1"/>
    <col min="15099" max="15099" width="9.125" style="126" customWidth="1"/>
    <col min="15100" max="15100" width="13.25" style="126" customWidth="1"/>
    <col min="15101" max="15335" width="9" style="126"/>
    <col min="15336" max="15336" width="3.625" style="126" bestFit="1" customWidth="1"/>
    <col min="15337" max="15337" width="9" style="126"/>
    <col min="15338" max="15338" width="6.875" style="126" customWidth="1"/>
    <col min="15339" max="15339" width="23" style="126" customWidth="1"/>
    <col min="15340" max="15341" width="9" style="126" customWidth="1"/>
    <col min="15342" max="15342" width="13" style="126" customWidth="1"/>
    <col min="15343" max="15344" width="9" style="126"/>
    <col min="15345" max="15345" width="11.375" style="126" customWidth="1"/>
    <col min="15346" max="15347" width="16.125" style="126" customWidth="1"/>
    <col min="15348" max="15348" width="9.375" style="126" customWidth="1"/>
    <col min="15349" max="15349" width="9.125" style="126" customWidth="1"/>
    <col min="15350" max="15350" width="6.75" style="126" bestFit="1" customWidth="1"/>
    <col min="15351" max="15351" width="7.75" style="126" customWidth="1"/>
    <col min="15352" max="15353" width="8.375" style="126" customWidth="1"/>
    <col min="15354" max="15354" width="9" style="126" customWidth="1"/>
    <col min="15355" max="15355" width="9.125" style="126" customWidth="1"/>
    <col min="15356" max="15356" width="13.25" style="126" customWidth="1"/>
    <col min="15357" max="15591" width="9" style="126"/>
    <col min="15592" max="15592" width="3.625" style="126" bestFit="1" customWidth="1"/>
    <col min="15593" max="15593" width="9" style="126"/>
    <col min="15594" max="15594" width="6.875" style="126" customWidth="1"/>
    <col min="15595" max="15595" width="23" style="126" customWidth="1"/>
    <col min="15596" max="15597" width="9" style="126" customWidth="1"/>
    <col min="15598" max="15598" width="13" style="126" customWidth="1"/>
    <col min="15599" max="15600" width="9" style="126"/>
    <col min="15601" max="15601" width="11.375" style="126" customWidth="1"/>
    <col min="15602" max="15603" width="16.125" style="126" customWidth="1"/>
    <col min="15604" max="15604" width="9.375" style="126" customWidth="1"/>
    <col min="15605" max="15605" width="9.125" style="126" customWidth="1"/>
    <col min="15606" max="15606" width="6.75" style="126" bestFit="1" customWidth="1"/>
    <col min="15607" max="15607" width="7.75" style="126" customWidth="1"/>
    <col min="15608" max="15609" width="8.375" style="126" customWidth="1"/>
    <col min="15610" max="15610" width="9" style="126" customWidth="1"/>
    <col min="15611" max="15611" width="9.125" style="126" customWidth="1"/>
    <col min="15612" max="15612" width="13.25" style="126" customWidth="1"/>
    <col min="15613" max="15847" width="9" style="126"/>
    <col min="15848" max="15848" width="3.625" style="126" bestFit="1" customWidth="1"/>
    <col min="15849" max="15849" width="9" style="126"/>
    <col min="15850" max="15850" width="6.875" style="126" customWidth="1"/>
    <col min="15851" max="15851" width="23" style="126" customWidth="1"/>
    <col min="15852" max="15853" width="9" style="126" customWidth="1"/>
    <col min="15854" max="15854" width="13" style="126" customWidth="1"/>
    <col min="15855" max="15856" width="9" style="126"/>
    <col min="15857" max="15857" width="11.375" style="126" customWidth="1"/>
    <col min="15858" max="15859" width="16.125" style="126" customWidth="1"/>
    <col min="15860" max="15860" width="9.375" style="126" customWidth="1"/>
    <col min="15861" max="15861" width="9.125" style="126" customWidth="1"/>
    <col min="15862" max="15862" width="6.75" style="126" bestFit="1" customWidth="1"/>
    <col min="15863" max="15863" width="7.75" style="126" customWidth="1"/>
    <col min="15864" max="15865" width="8.375" style="126" customWidth="1"/>
    <col min="15866" max="15866" width="9" style="126" customWidth="1"/>
    <col min="15867" max="15867" width="9.125" style="126" customWidth="1"/>
    <col min="15868" max="15868" width="13.25" style="126" customWidth="1"/>
    <col min="15869" max="16103" width="9" style="126"/>
    <col min="16104" max="16104" width="3.625" style="126" bestFit="1" customWidth="1"/>
    <col min="16105" max="16105" width="9" style="126"/>
    <col min="16106" max="16106" width="6.875" style="126" customWidth="1"/>
    <col min="16107" max="16107" width="23" style="126" customWidth="1"/>
    <col min="16108" max="16109" width="9" style="126" customWidth="1"/>
    <col min="16110" max="16110" width="13" style="126" customWidth="1"/>
    <col min="16111" max="16112" width="9" style="126"/>
    <col min="16113" max="16113" width="11.375" style="126" customWidth="1"/>
    <col min="16114" max="16115" width="16.125" style="126" customWidth="1"/>
    <col min="16116" max="16116" width="9.375" style="126" customWidth="1"/>
    <col min="16117" max="16117" width="9.125" style="126" customWidth="1"/>
    <col min="16118" max="16118" width="6.75" style="126" bestFit="1" customWidth="1"/>
    <col min="16119" max="16119" width="7.75" style="126" customWidth="1"/>
    <col min="16120" max="16121" width="8.375" style="126" customWidth="1"/>
    <col min="16122" max="16122" width="9" style="126" customWidth="1"/>
    <col min="16123" max="16123" width="9.125" style="126" customWidth="1"/>
    <col min="16124" max="16124" width="13.25" style="126" customWidth="1"/>
    <col min="16125" max="16384" width="9" style="126"/>
  </cols>
  <sheetData>
    <row r="1" spans="1:15" s="125" customFormat="1" ht="15.75" x14ac:dyDescent="0.25">
      <c r="A1" s="258" t="str">
        <f>XDCL!B3</f>
        <v>ID Space</v>
      </c>
      <c r="B1" s="259"/>
      <c r="C1" s="259"/>
      <c r="D1" s="260"/>
      <c r="E1" s="318" t="s">
        <v>76</v>
      </c>
      <c r="F1" s="318"/>
      <c r="G1" s="318"/>
      <c r="H1" s="318"/>
      <c r="I1" s="318"/>
      <c r="J1" s="318"/>
      <c r="K1" s="318"/>
      <c r="L1" s="318"/>
      <c r="M1" s="318"/>
      <c r="N1" s="318"/>
      <c r="O1" s="318"/>
    </row>
    <row r="2" spans="1:15" s="125" customFormat="1" ht="15.75" x14ac:dyDescent="0.25">
      <c r="A2" s="261"/>
      <c r="B2" s="262"/>
      <c r="C2" s="262"/>
      <c r="D2" s="263"/>
      <c r="E2" s="318"/>
      <c r="F2" s="318"/>
      <c r="G2" s="318"/>
      <c r="H2" s="318"/>
      <c r="I2" s="318"/>
      <c r="J2" s="318"/>
      <c r="K2" s="318"/>
      <c r="L2" s="318"/>
      <c r="M2" s="318"/>
      <c r="N2" s="318"/>
      <c r="O2" s="318"/>
    </row>
    <row r="3" spans="1:15" x14ac:dyDescent="0.25">
      <c r="O3" s="18" t="s">
        <v>37</v>
      </c>
    </row>
    <row r="4" spans="1:15" x14ac:dyDescent="0.25">
      <c r="A4" s="284" t="s">
        <v>0</v>
      </c>
      <c r="B4" s="284" t="s">
        <v>13</v>
      </c>
      <c r="C4" s="284"/>
      <c r="D4" s="319" t="s">
        <v>14</v>
      </c>
      <c r="E4" s="284" t="s">
        <v>15</v>
      </c>
      <c r="F4" s="284"/>
      <c r="G4" s="284" t="s">
        <v>40</v>
      </c>
      <c r="H4" s="284" t="s">
        <v>17</v>
      </c>
      <c r="I4" s="284"/>
      <c r="J4" s="322" t="s">
        <v>16</v>
      </c>
      <c r="K4" s="284" t="s">
        <v>18</v>
      </c>
      <c r="L4" s="284" t="s">
        <v>19</v>
      </c>
      <c r="M4" s="284" t="s">
        <v>20</v>
      </c>
      <c r="N4" s="320" t="s">
        <v>186</v>
      </c>
      <c r="O4" s="321"/>
    </row>
    <row r="5" spans="1:15" x14ac:dyDescent="0.25">
      <c r="A5" s="284"/>
      <c r="B5" s="119" t="s">
        <v>23</v>
      </c>
      <c r="C5" s="119" t="s">
        <v>158</v>
      </c>
      <c r="D5" s="319"/>
      <c r="E5" s="119" t="s">
        <v>345</v>
      </c>
      <c r="F5" s="119" t="s">
        <v>158</v>
      </c>
      <c r="G5" s="284"/>
      <c r="H5" s="119" t="s">
        <v>25</v>
      </c>
      <c r="I5" s="119" t="s">
        <v>26</v>
      </c>
      <c r="J5" s="323"/>
      <c r="K5" s="284"/>
      <c r="L5" s="284"/>
      <c r="M5" s="284"/>
      <c r="N5" s="119" t="s">
        <v>158</v>
      </c>
      <c r="O5" s="119" t="str">
        <f>CTY!O17</f>
        <v>Giám sát</v>
      </c>
    </row>
    <row r="6" spans="1:15" x14ac:dyDescent="0.25">
      <c r="A6" s="233" t="s">
        <v>1</v>
      </c>
      <c r="B6" s="309" t="s">
        <v>27</v>
      </c>
      <c r="C6" s="128" t="s">
        <v>41</v>
      </c>
      <c r="D6" s="312" t="s">
        <v>100</v>
      </c>
      <c r="E6" s="315">
        <f>'Ty trong'!I12/100</f>
        <v>0.16666666666666669</v>
      </c>
      <c r="F6" s="44">
        <v>0.05</v>
      </c>
      <c r="G6" s="129" t="s">
        <v>190</v>
      </c>
      <c r="H6" s="60"/>
      <c r="I6" s="60">
        <v>1</v>
      </c>
      <c r="J6" s="60" t="s">
        <v>103</v>
      </c>
      <c r="K6" s="60" t="s">
        <v>220</v>
      </c>
      <c r="L6" s="60" t="s">
        <v>283</v>
      </c>
      <c r="M6" s="60" t="s">
        <v>149</v>
      </c>
      <c r="N6" s="60" t="s">
        <v>121</v>
      </c>
      <c r="O6" s="60" t="s">
        <v>122</v>
      </c>
    </row>
    <row r="7" spans="1:15" x14ac:dyDescent="0.25">
      <c r="A7" s="234"/>
      <c r="B7" s="310"/>
      <c r="C7" s="128" t="s">
        <v>260</v>
      </c>
      <c r="D7" s="313"/>
      <c r="E7" s="316"/>
      <c r="F7" s="44">
        <v>0.3</v>
      </c>
      <c r="G7" s="129" t="s">
        <v>191</v>
      </c>
      <c r="H7" s="60"/>
      <c r="I7" s="60">
        <v>2</v>
      </c>
      <c r="J7" s="60" t="s">
        <v>106</v>
      </c>
      <c r="K7" s="60" t="s">
        <v>220</v>
      </c>
      <c r="L7" s="60" t="s">
        <v>283</v>
      </c>
      <c r="M7" s="60" t="s">
        <v>149</v>
      </c>
      <c r="N7" s="60" t="s">
        <v>121</v>
      </c>
      <c r="O7" s="60" t="s">
        <v>122</v>
      </c>
    </row>
    <row r="8" spans="1:15" x14ac:dyDescent="0.25">
      <c r="A8" s="234"/>
      <c r="B8" s="311"/>
      <c r="C8" s="128" t="s">
        <v>263</v>
      </c>
      <c r="D8" s="314"/>
      <c r="E8" s="317"/>
      <c r="F8" s="44">
        <v>0.2</v>
      </c>
      <c r="G8" s="129" t="s">
        <v>194</v>
      </c>
      <c r="H8" s="60"/>
      <c r="I8" s="60">
        <v>10</v>
      </c>
      <c r="J8" s="60" t="s">
        <v>103</v>
      </c>
      <c r="K8" s="60" t="s">
        <v>117</v>
      </c>
      <c r="L8" s="60" t="s">
        <v>283</v>
      </c>
      <c r="M8" s="60" t="s">
        <v>149</v>
      </c>
      <c r="N8" s="60" t="s">
        <v>121</v>
      </c>
      <c r="O8" s="60"/>
    </row>
    <row r="9" spans="1:15" x14ac:dyDescent="0.25">
      <c r="A9" s="234"/>
      <c r="B9" s="130" t="s">
        <v>28</v>
      </c>
      <c r="C9" s="131" t="s">
        <v>42</v>
      </c>
      <c r="D9" s="132" t="s">
        <v>101</v>
      </c>
      <c r="E9" s="133">
        <f>'Ty trong'!I13/100</f>
        <v>0.5</v>
      </c>
      <c r="F9" s="44">
        <v>0.4</v>
      </c>
      <c r="G9" s="129" t="s">
        <v>195</v>
      </c>
      <c r="H9" s="60"/>
      <c r="I9" s="60">
        <v>2</v>
      </c>
      <c r="J9" s="60" t="s">
        <v>99</v>
      </c>
      <c r="K9" s="60" t="s">
        <v>228</v>
      </c>
      <c r="L9" s="60" t="s">
        <v>283</v>
      </c>
      <c r="M9" s="60" t="s">
        <v>149</v>
      </c>
      <c r="N9" s="60" t="s">
        <v>121</v>
      </c>
      <c r="O9" s="60"/>
    </row>
    <row r="10" spans="1:15" s="134" customFormat="1" x14ac:dyDescent="0.25">
      <c r="A10" s="253"/>
      <c r="B10" s="92"/>
      <c r="C10" s="92" t="s">
        <v>269</v>
      </c>
      <c r="D10" s="114" t="s">
        <v>237</v>
      </c>
      <c r="E10" s="92"/>
      <c r="F10" s="94">
        <v>0.5</v>
      </c>
      <c r="G10" s="95" t="s">
        <v>239</v>
      </c>
      <c r="H10" s="96"/>
      <c r="I10" s="97">
        <v>54</v>
      </c>
      <c r="J10" s="96" t="s">
        <v>240</v>
      </c>
      <c r="K10" s="96" t="s">
        <v>117</v>
      </c>
      <c r="L10" s="96" t="s">
        <v>287</v>
      </c>
      <c r="M10" s="96" t="s">
        <v>149</v>
      </c>
      <c r="N10" s="60" t="s">
        <v>121</v>
      </c>
      <c r="O10" s="96" t="s">
        <v>122</v>
      </c>
    </row>
    <row r="11" spans="1:15" s="134" customFormat="1" x14ac:dyDescent="0.25">
      <c r="A11" s="253"/>
      <c r="B11" s="298" t="s">
        <v>248</v>
      </c>
      <c r="C11" s="92" t="s">
        <v>270</v>
      </c>
      <c r="D11" s="248" t="s">
        <v>241</v>
      </c>
      <c r="E11" s="299">
        <f>'Ty trong'!J30</f>
        <v>0.21666666666666667</v>
      </c>
      <c r="F11" s="94">
        <v>0.25</v>
      </c>
      <c r="G11" s="95" t="s">
        <v>242</v>
      </c>
      <c r="H11" s="96"/>
      <c r="I11" s="101"/>
      <c r="J11" s="96"/>
      <c r="K11" s="96" t="s">
        <v>228</v>
      </c>
      <c r="L11" s="96" t="s">
        <v>288</v>
      </c>
      <c r="M11" s="96" t="s">
        <v>149</v>
      </c>
      <c r="N11" s="60" t="s">
        <v>121</v>
      </c>
      <c r="O11" s="96" t="s">
        <v>122</v>
      </c>
    </row>
    <row r="12" spans="1:15" s="134" customFormat="1" x14ac:dyDescent="0.25">
      <c r="A12" s="253"/>
      <c r="B12" s="298"/>
      <c r="C12" s="92" t="s">
        <v>271</v>
      </c>
      <c r="D12" s="249"/>
      <c r="E12" s="298"/>
      <c r="F12" s="94">
        <v>0.7</v>
      </c>
      <c r="G12" s="95" t="s">
        <v>243</v>
      </c>
      <c r="H12" s="96"/>
      <c r="I12" s="97">
        <v>10</v>
      </c>
      <c r="J12" s="96" t="s">
        <v>244</v>
      </c>
      <c r="K12" s="96" t="s">
        <v>60</v>
      </c>
      <c r="L12" s="96" t="s">
        <v>288</v>
      </c>
      <c r="M12" s="96" t="s">
        <v>149</v>
      </c>
      <c r="N12" s="60" t="s">
        <v>121</v>
      </c>
      <c r="O12" s="96" t="s">
        <v>122</v>
      </c>
    </row>
    <row r="13" spans="1:15" s="134" customFormat="1" x14ac:dyDescent="0.25">
      <c r="A13" s="253"/>
      <c r="B13" s="298"/>
      <c r="C13" s="92" t="s">
        <v>272</v>
      </c>
      <c r="D13" s="250"/>
      <c r="E13" s="298"/>
      <c r="F13" s="94">
        <v>0.05</v>
      </c>
      <c r="G13" s="95" t="s">
        <v>280</v>
      </c>
      <c r="H13" s="96"/>
      <c r="I13" s="97" t="s">
        <v>247</v>
      </c>
      <c r="J13" s="96"/>
      <c r="K13" s="96" t="s">
        <v>117</v>
      </c>
      <c r="L13" s="96" t="s">
        <v>284</v>
      </c>
      <c r="M13" s="96" t="s">
        <v>149</v>
      </c>
      <c r="N13" s="60" t="s">
        <v>121</v>
      </c>
      <c r="O13" s="96"/>
    </row>
    <row r="14" spans="1:15" s="138" customFormat="1" x14ac:dyDescent="0.25">
      <c r="A14" s="115"/>
      <c r="B14" s="135" t="s">
        <v>94</v>
      </c>
      <c r="C14" s="135" t="s">
        <v>97</v>
      </c>
      <c r="D14" s="116" t="s">
        <v>233</v>
      </c>
      <c r="E14" s="136">
        <f>'Ty trong'!J37</f>
        <v>0.5</v>
      </c>
      <c r="F14" s="45">
        <v>1</v>
      </c>
      <c r="G14" s="137" t="s">
        <v>258</v>
      </c>
      <c r="H14" s="58"/>
      <c r="I14" s="58">
        <v>2</v>
      </c>
      <c r="J14" s="58" t="s">
        <v>259</v>
      </c>
      <c r="K14" s="58" t="s">
        <v>117</v>
      </c>
      <c r="L14" s="60" t="s">
        <v>284</v>
      </c>
      <c r="M14" s="58" t="s">
        <v>149</v>
      </c>
      <c r="N14" s="60" t="s">
        <v>121</v>
      </c>
      <c r="O14" s="58" t="s">
        <v>122</v>
      </c>
    </row>
    <row r="15" spans="1:15" s="124" customFormat="1" x14ac:dyDescent="0.2">
      <c r="A15" s="120"/>
      <c r="B15" s="300" t="s">
        <v>344</v>
      </c>
      <c r="C15" s="139"/>
      <c r="D15" s="302" t="s">
        <v>291</v>
      </c>
      <c r="E15" s="305">
        <v>0.03</v>
      </c>
      <c r="F15" s="140"/>
      <c r="G15" s="123" t="s">
        <v>292</v>
      </c>
      <c r="H15" s="60"/>
      <c r="I15" s="60">
        <v>100</v>
      </c>
      <c r="J15" s="60" t="s">
        <v>103</v>
      </c>
      <c r="K15" s="60"/>
      <c r="L15" s="60"/>
      <c r="M15" s="141"/>
      <c r="N15" s="60" t="s">
        <v>121</v>
      </c>
      <c r="O15" s="139" t="s">
        <v>122</v>
      </c>
    </row>
    <row r="16" spans="1:15" s="124" customFormat="1" x14ac:dyDescent="0.2">
      <c r="A16" s="120"/>
      <c r="B16" s="301"/>
      <c r="C16" s="139"/>
      <c r="D16" s="303"/>
      <c r="E16" s="306"/>
      <c r="F16" s="140"/>
      <c r="G16" s="123" t="s">
        <v>293</v>
      </c>
      <c r="H16" s="60"/>
      <c r="I16" s="60">
        <v>1</v>
      </c>
      <c r="J16" s="60" t="s">
        <v>294</v>
      </c>
      <c r="K16" s="60"/>
      <c r="L16" s="60"/>
      <c r="M16" s="141"/>
      <c r="N16" s="60" t="s">
        <v>121</v>
      </c>
      <c r="O16" s="139" t="s">
        <v>122</v>
      </c>
    </row>
    <row r="17" spans="1:15" s="124" customFormat="1" x14ac:dyDescent="0.2">
      <c r="A17" s="120"/>
      <c r="B17" s="301"/>
      <c r="C17" s="139"/>
      <c r="D17" s="303"/>
      <c r="E17" s="306"/>
      <c r="F17" s="140"/>
      <c r="G17" s="123" t="s">
        <v>295</v>
      </c>
      <c r="H17" s="60"/>
      <c r="I17" s="60">
        <v>100</v>
      </c>
      <c r="J17" s="60" t="s">
        <v>103</v>
      </c>
      <c r="K17" s="60"/>
      <c r="L17" s="60"/>
      <c r="M17" s="141"/>
      <c r="N17" s="60" t="s">
        <v>121</v>
      </c>
      <c r="O17" s="139" t="s">
        <v>122</v>
      </c>
    </row>
    <row r="18" spans="1:15" s="124" customFormat="1" x14ac:dyDescent="0.2">
      <c r="A18" s="120"/>
      <c r="B18" s="301"/>
      <c r="C18" s="139"/>
      <c r="D18" s="303"/>
      <c r="E18" s="306"/>
      <c r="F18" s="140"/>
      <c r="G18" s="123" t="s">
        <v>296</v>
      </c>
      <c r="H18" s="60"/>
      <c r="I18" s="60">
        <v>100</v>
      </c>
      <c r="J18" s="60" t="s">
        <v>103</v>
      </c>
      <c r="K18" s="60"/>
      <c r="L18" s="60"/>
      <c r="M18" s="141"/>
      <c r="N18" s="60" t="s">
        <v>121</v>
      </c>
      <c r="O18" s="139" t="s">
        <v>122</v>
      </c>
    </row>
    <row r="19" spans="1:15" s="124" customFormat="1" x14ac:dyDescent="0.2">
      <c r="A19" s="120"/>
      <c r="B19" s="301"/>
      <c r="C19" s="139"/>
      <c r="D19" s="303"/>
      <c r="E19" s="306"/>
      <c r="F19" s="140"/>
      <c r="G19" s="123" t="s">
        <v>297</v>
      </c>
      <c r="H19" s="60"/>
      <c r="I19" s="60">
        <v>80</v>
      </c>
      <c r="J19" s="60" t="s">
        <v>103</v>
      </c>
      <c r="K19" s="60"/>
      <c r="L19" s="60"/>
      <c r="M19" s="141"/>
      <c r="N19" s="60" t="s">
        <v>121</v>
      </c>
      <c r="O19" s="139" t="s">
        <v>122</v>
      </c>
    </row>
    <row r="20" spans="1:15" s="124" customFormat="1" x14ac:dyDescent="0.2">
      <c r="A20" s="120"/>
      <c r="B20" s="301"/>
      <c r="C20" s="139"/>
      <c r="D20" s="303"/>
      <c r="E20" s="306"/>
      <c r="F20" s="140"/>
      <c r="G20" s="123" t="s">
        <v>298</v>
      </c>
      <c r="H20" s="60"/>
      <c r="I20" s="60">
        <v>100</v>
      </c>
      <c r="J20" s="60" t="s">
        <v>103</v>
      </c>
      <c r="K20" s="60"/>
      <c r="L20" s="60"/>
      <c r="M20" s="141"/>
      <c r="N20" s="60" t="s">
        <v>121</v>
      </c>
      <c r="O20" s="139" t="s">
        <v>122</v>
      </c>
    </row>
    <row r="21" spans="1:15" s="124" customFormat="1" x14ac:dyDescent="0.2">
      <c r="A21" s="120"/>
      <c r="B21" s="301"/>
      <c r="C21" s="139"/>
      <c r="D21" s="303"/>
      <c r="E21" s="306"/>
      <c r="F21" s="140"/>
      <c r="G21" s="123" t="s">
        <v>299</v>
      </c>
      <c r="H21" s="60"/>
      <c r="I21" s="60">
        <v>3</v>
      </c>
      <c r="J21" s="60" t="s">
        <v>244</v>
      </c>
      <c r="K21" s="60"/>
      <c r="L21" s="60"/>
      <c r="M21" s="141"/>
      <c r="N21" s="60" t="s">
        <v>121</v>
      </c>
      <c r="O21" s="139" t="s">
        <v>122</v>
      </c>
    </row>
    <row r="22" spans="1:15" s="124" customFormat="1" x14ac:dyDescent="0.2">
      <c r="A22" s="120"/>
      <c r="B22" s="301"/>
      <c r="C22" s="139"/>
      <c r="D22" s="303"/>
      <c r="E22" s="306"/>
      <c r="F22" s="140"/>
      <c r="G22" s="123" t="s">
        <v>300</v>
      </c>
      <c r="H22" s="60"/>
      <c r="I22" s="60">
        <v>1</v>
      </c>
      <c r="J22" s="60" t="s">
        <v>244</v>
      </c>
      <c r="K22" s="60"/>
      <c r="L22" s="60"/>
      <c r="M22" s="141"/>
      <c r="N22" s="60" t="s">
        <v>121</v>
      </c>
      <c r="O22" s="139" t="s">
        <v>122</v>
      </c>
    </row>
    <row r="23" spans="1:15" s="124" customFormat="1" x14ac:dyDescent="0.2">
      <c r="A23" s="120"/>
      <c r="B23" s="301"/>
      <c r="C23" s="139"/>
      <c r="D23" s="303"/>
      <c r="E23" s="306"/>
      <c r="F23" s="140"/>
      <c r="G23" s="123" t="s">
        <v>301</v>
      </c>
      <c r="H23" s="60"/>
      <c r="I23" s="60">
        <v>3</v>
      </c>
      <c r="J23" s="60" t="s">
        <v>244</v>
      </c>
      <c r="K23" s="60"/>
      <c r="L23" s="60"/>
      <c r="M23" s="141"/>
      <c r="N23" s="60" t="s">
        <v>121</v>
      </c>
      <c r="O23" s="139" t="s">
        <v>122</v>
      </c>
    </row>
    <row r="24" spans="1:15" s="124" customFormat="1" x14ac:dyDescent="0.2">
      <c r="A24" s="120"/>
      <c r="B24" s="301"/>
      <c r="C24" s="139"/>
      <c r="D24" s="303"/>
      <c r="E24" s="306"/>
      <c r="F24" s="140"/>
      <c r="G24" s="123" t="s">
        <v>302</v>
      </c>
      <c r="H24" s="60"/>
      <c r="I24" s="60">
        <v>2</v>
      </c>
      <c r="J24" s="60" t="s">
        <v>244</v>
      </c>
      <c r="K24" s="60"/>
      <c r="L24" s="60"/>
      <c r="M24" s="141"/>
      <c r="N24" s="60" t="s">
        <v>121</v>
      </c>
      <c r="O24" s="139" t="s">
        <v>122</v>
      </c>
    </row>
    <row r="25" spans="1:15" s="124" customFormat="1" x14ac:dyDescent="0.2">
      <c r="A25" s="120"/>
      <c r="B25" s="301"/>
      <c r="C25" s="139"/>
      <c r="D25" s="303"/>
      <c r="E25" s="306"/>
      <c r="F25" s="140"/>
      <c r="G25" s="123" t="s">
        <v>303</v>
      </c>
      <c r="H25" s="60"/>
      <c r="I25" s="60">
        <v>2</v>
      </c>
      <c r="J25" s="60" t="s">
        <v>244</v>
      </c>
      <c r="K25" s="60"/>
      <c r="L25" s="60"/>
      <c r="M25" s="141"/>
      <c r="N25" s="60" t="s">
        <v>121</v>
      </c>
      <c r="O25" s="139" t="s">
        <v>122</v>
      </c>
    </row>
    <row r="26" spans="1:15" s="124" customFormat="1" x14ac:dyDescent="0.2">
      <c r="A26" s="120"/>
      <c r="B26" s="301"/>
      <c r="C26" s="139"/>
      <c r="D26" s="303"/>
      <c r="E26" s="306"/>
      <c r="F26" s="140"/>
      <c r="G26" s="123" t="s">
        <v>304</v>
      </c>
      <c r="H26" s="60"/>
      <c r="I26" s="60">
        <v>70</v>
      </c>
      <c r="J26" s="60" t="s">
        <v>103</v>
      </c>
      <c r="K26" s="60"/>
      <c r="L26" s="60"/>
      <c r="M26" s="141"/>
      <c r="N26" s="60" t="s">
        <v>121</v>
      </c>
      <c r="O26" s="139" t="s">
        <v>122</v>
      </c>
    </row>
    <row r="27" spans="1:15" s="124" customFormat="1" x14ac:dyDescent="0.2">
      <c r="A27" s="120"/>
      <c r="B27" s="301"/>
      <c r="C27" s="139"/>
      <c r="D27" s="303"/>
      <c r="E27" s="306"/>
      <c r="F27" s="140"/>
      <c r="G27" s="123" t="s">
        <v>305</v>
      </c>
      <c r="H27" s="60"/>
      <c r="I27" s="60"/>
      <c r="J27" s="60"/>
      <c r="K27" s="60"/>
      <c r="L27" s="60"/>
      <c r="M27" s="141"/>
      <c r="N27" s="60" t="s">
        <v>121</v>
      </c>
      <c r="O27" s="139" t="s">
        <v>122</v>
      </c>
    </row>
    <row r="28" spans="1:15" s="124" customFormat="1" x14ac:dyDescent="0.2">
      <c r="A28" s="120"/>
      <c r="B28" s="301"/>
      <c r="C28" s="139"/>
      <c r="D28" s="303"/>
      <c r="E28" s="306"/>
      <c r="F28" s="140"/>
      <c r="G28" s="123" t="s">
        <v>306</v>
      </c>
      <c r="H28" s="60"/>
      <c r="I28" s="60">
        <v>2</v>
      </c>
      <c r="J28" s="60" t="s">
        <v>244</v>
      </c>
      <c r="K28" s="60"/>
      <c r="L28" s="60"/>
      <c r="M28" s="141"/>
      <c r="N28" s="60" t="s">
        <v>121</v>
      </c>
      <c r="O28" s="139" t="s">
        <v>122</v>
      </c>
    </row>
    <row r="29" spans="1:15" s="124" customFormat="1" x14ac:dyDescent="0.2">
      <c r="A29" s="120"/>
      <c r="B29" s="301"/>
      <c r="C29" s="139"/>
      <c r="D29" s="303"/>
      <c r="E29" s="306"/>
      <c r="F29" s="140"/>
      <c r="G29" s="123" t="s">
        <v>307</v>
      </c>
      <c r="H29" s="60"/>
      <c r="I29" s="60">
        <v>100</v>
      </c>
      <c r="J29" s="60" t="s">
        <v>103</v>
      </c>
      <c r="K29" s="60"/>
      <c r="L29" s="60"/>
      <c r="M29" s="141"/>
      <c r="N29" s="60" t="s">
        <v>121</v>
      </c>
      <c r="O29" s="139" t="s">
        <v>122</v>
      </c>
    </row>
    <row r="30" spans="1:15" s="124" customFormat="1" x14ac:dyDescent="0.2">
      <c r="A30" s="120"/>
      <c r="B30" s="301"/>
      <c r="C30" s="139"/>
      <c r="D30" s="303"/>
      <c r="E30" s="306"/>
      <c r="F30" s="140"/>
      <c r="G30" s="123" t="s">
        <v>308</v>
      </c>
      <c r="H30" s="60"/>
      <c r="I30" s="60">
        <v>100</v>
      </c>
      <c r="J30" s="60" t="s">
        <v>103</v>
      </c>
      <c r="K30" s="60"/>
      <c r="L30" s="60"/>
      <c r="M30" s="141"/>
      <c r="N30" s="60" t="s">
        <v>121</v>
      </c>
      <c r="O30" s="139" t="s">
        <v>122</v>
      </c>
    </row>
    <row r="31" spans="1:15" s="124" customFormat="1" x14ac:dyDescent="0.2">
      <c r="A31" s="120"/>
      <c r="B31" s="301"/>
      <c r="C31" s="139"/>
      <c r="D31" s="303"/>
      <c r="E31" s="306"/>
      <c r="F31" s="140"/>
      <c r="G31" s="123" t="s">
        <v>310</v>
      </c>
      <c r="H31" s="60"/>
      <c r="I31" s="60">
        <f>I6</f>
        <v>1</v>
      </c>
      <c r="J31" s="60" t="str">
        <f>J6</f>
        <v>%</v>
      </c>
      <c r="K31" s="60"/>
      <c r="L31" s="60"/>
      <c r="M31" s="141"/>
      <c r="N31" s="60" t="s">
        <v>121</v>
      </c>
      <c r="O31" s="139" t="s">
        <v>122</v>
      </c>
    </row>
    <row r="32" spans="1:15" s="124" customFormat="1" x14ac:dyDescent="0.2">
      <c r="A32" s="120"/>
      <c r="B32" s="308"/>
      <c r="C32" s="139"/>
      <c r="D32" s="304"/>
      <c r="E32" s="307"/>
      <c r="F32" s="140"/>
      <c r="G32" s="123" t="s">
        <v>311</v>
      </c>
      <c r="H32" s="60"/>
      <c r="I32" s="60">
        <f>I7</f>
        <v>2</v>
      </c>
      <c r="J32" s="60" t="str">
        <f>J7</f>
        <v>tháng</v>
      </c>
      <c r="K32" s="60"/>
      <c r="L32" s="60"/>
      <c r="M32" s="141"/>
      <c r="N32" s="60" t="s">
        <v>121</v>
      </c>
      <c r="O32" s="139" t="s">
        <v>122</v>
      </c>
    </row>
    <row r="33" spans="1:15" s="124" customFormat="1" x14ac:dyDescent="0.2">
      <c r="A33" s="120"/>
      <c r="B33" s="300" t="s">
        <v>309</v>
      </c>
      <c r="C33" s="139"/>
      <c r="D33" s="302" t="s">
        <v>312</v>
      </c>
      <c r="E33" s="305">
        <v>0.03</v>
      </c>
      <c r="F33" s="140"/>
      <c r="G33" s="123" t="s">
        <v>313</v>
      </c>
      <c r="H33" s="60"/>
      <c r="I33" s="60">
        <v>100</v>
      </c>
      <c r="J33" s="60" t="s">
        <v>103</v>
      </c>
      <c r="K33" s="60"/>
      <c r="L33" s="60"/>
      <c r="M33" s="141"/>
      <c r="N33" s="60" t="s">
        <v>121</v>
      </c>
      <c r="O33" s="139" t="s">
        <v>122</v>
      </c>
    </row>
    <row r="34" spans="1:15" s="124" customFormat="1" x14ac:dyDescent="0.2">
      <c r="A34" s="120"/>
      <c r="B34" s="301"/>
      <c r="C34" s="139"/>
      <c r="D34" s="303"/>
      <c r="E34" s="306"/>
      <c r="F34" s="140"/>
      <c r="G34" s="123" t="s">
        <v>314</v>
      </c>
      <c r="H34" s="60"/>
      <c r="I34" s="60">
        <v>100</v>
      </c>
      <c r="J34" s="60" t="s">
        <v>103</v>
      </c>
      <c r="K34" s="60"/>
      <c r="L34" s="60"/>
      <c r="M34" s="141"/>
      <c r="N34" s="60" t="s">
        <v>121</v>
      </c>
      <c r="O34" s="139" t="s">
        <v>122</v>
      </c>
    </row>
    <row r="35" spans="1:15" s="124" customFormat="1" x14ac:dyDescent="0.2">
      <c r="A35" s="120"/>
      <c r="B35" s="301"/>
      <c r="C35" s="139"/>
      <c r="D35" s="303"/>
      <c r="E35" s="306"/>
      <c r="F35" s="140"/>
      <c r="G35" s="123" t="s">
        <v>315</v>
      </c>
      <c r="H35" s="60"/>
      <c r="I35" s="60">
        <v>1</v>
      </c>
      <c r="J35" s="60" t="s">
        <v>316</v>
      </c>
      <c r="K35" s="60"/>
      <c r="L35" s="60"/>
      <c r="M35" s="141"/>
      <c r="N35" s="60" t="s">
        <v>121</v>
      </c>
      <c r="O35" s="139" t="s">
        <v>122</v>
      </c>
    </row>
    <row r="36" spans="1:15" s="124" customFormat="1" x14ac:dyDescent="0.2">
      <c r="A36" s="120"/>
      <c r="B36" s="301"/>
      <c r="C36" s="139"/>
      <c r="D36" s="303"/>
      <c r="E36" s="306"/>
      <c r="F36" s="140"/>
      <c r="G36" s="123" t="s">
        <v>317</v>
      </c>
      <c r="H36" s="60"/>
      <c r="I36" s="60">
        <v>100</v>
      </c>
      <c r="J36" s="60" t="s">
        <v>103</v>
      </c>
      <c r="K36" s="60"/>
      <c r="L36" s="60"/>
      <c r="M36" s="141"/>
      <c r="N36" s="60" t="s">
        <v>121</v>
      </c>
      <c r="O36" s="139" t="s">
        <v>122</v>
      </c>
    </row>
    <row r="37" spans="1:15" s="124" customFormat="1" x14ac:dyDescent="0.2">
      <c r="A37" s="120"/>
      <c r="B37" s="301"/>
      <c r="C37" s="139"/>
      <c r="D37" s="304"/>
      <c r="E37" s="307"/>
      <c r="F37" s="140"/>
      <c r="G37" s="123" t="s">
        <v>318</v>
      </c>
      <c r="H37" s="60"/>
      <c r="I37" s="60">
        <v>1</v>
      </c>
      <c r="J37" s="60" t="s">
        <v>259</v>
      </c>
      <c r="K37" s="60"/>
      <c r="L37" s="60"/>
      <c r="M37" s="141"/>
      <c r="N37" s="60" t="s">
        <v>121</v>
      </c>
      <c r="O37" s="139" t="s">
        <v>122</v>
      </c>
    </row>
    <row r="38" spans="1:15" s="124" customFormat="1" x14ac:dyDescent="0.2">
      <c r="A38" s="120"/>
      <c r="B38" s="301" t="s">
        <v>323</v>
      </c>
      <c r="C38" s="139"/>
      <c r="D38" s="302" t="s">
        <v>319</v>
      </c>
      <c r="E38" s="305">
        <v>0.03</v>
      </c>
      <c r="F38" s="140"/>
      <c r="G38" s="123" t="s">
        <v>320</v>
      </c>
      <c r="H38" s="60"/>
      <c r="I38" s="60">
        <v>100</v>
      </c>
      <c r="J38" s="60" t="s">
        <v>103</v>
      </c>
      <c r="K38" s="60"/>
      <c r="L38" s="60"/>
      <c r="M38" s="141"/>
      <c r="N38" s="60" t="s">
        <v>121</v>
      </c>
      <c r="O38" s="139" t="s">
        <v>122</v>
      </c>
    </row>
    <row r="39" spans="1:15" s="124" customFormat="1" x14ac:dyDescent="0.2">
      <c r="A39" s="120"/>
      <c r="B39" s="301"/>
      <c r="C39" s="139"/>
      <c r="D39" s="303"/>
      <c r="E39" s="306"/>
      <c r="F39" s="140"/>
      <c r="G39" s="123" t="s">
        <v>321</v>
      </c>
      <c r="H39" s="60"/>
      <c r="I39" s="60">
        <v>100</v>
      </c>
      <c r="J39" s="60" t="s">
        <v>103</v>
      </c>
      <c r="K39" s="60"/>
      <c r="L39" s="60"/>
      <c r="M39" s="141"/>
      <c r="N39" s="60" t="s">
        <v>121</v>
      </c>
      <c r="O39" s="139" t="s">
        <v>122</v>
      </c>
    </row>
    <row r="40" spans="1:15" s="124" customFormat="1" x14ac:dyDescent="0.2">
      <c r="A40" s="120"/>
      <c r="B40" s="301"/>
      <c r="C40" s="139"/>
      <c r="D40" s="303"/>
      <c r="E40" s="306"/>
      <c r="F40" s="140"/>
      <c r="G40" s="123" t="s">
        <v>322</v>
      </c>
      <c r="H40" s="60"/>
      <c r="I40" s="60"/>
      <c r="J40" s="60"/>
      <c r="K40" s="60"/>
      <c r="L40" s="60"/>
      <c r="M40" s="141"/>
      <c r="N40" s="60" t="s">
        <v>121</v>
      </c>
      <c r="O40" s="139" t="s">
        <v>122</v>
      </c>
    </row>
    <row r="41" spans="1:15" s="124" customFormat="1" x14ac:dyDescent="0.2">
      <c r="A41" s="120"/>
      <c r="B41" s="301"/>
      <c r="C41" s="139"/>
      <c r="D41" s="303"/>
      <c r="E41" s="306"/>
      <c r="F41" s="140"/>
      <c r="G41" s="123" t="s">
        <v>324</v>
      </c>
      <c r="H41" s="60"/>
      <c r="I41" s="60">
        <v>100</v>
      </c>
      <c r="J41" s="60" t="s">
        <v>103</v>
      </c>
      <c r="K41" s="60"/>
      <c r="L41" s="60"/>
      <c r="M41" s="141"/>
      <c r="N41" s="60" t="s">
        <v>121</v>
      </c>
      <c r="O41" s="139" t="s">
        <v>122</v>
      </c>
    </row>
    <row r="42" spans="1:15" s="124" customFormat="1" x14ac:dyDescent="0.2">
      <c r="A42" s="120"/>
      <c r="B42" s="301"/>
      <c r="C42" s="139"/>
      <c r="D42" s="303"/>
      <c r="E42" s="306"/>
      <c r="F42" s="140"/>
      <c r="G42" s="123" t="s">
        <v>325</v>
      </c>
      <c r="H42" s="60"/>
      <c r="I42" s="60">
        <v>90</v>
      </c>
      <c r="J42" s="60" t="s">
        <v>103</v>
      </c>
      <c r="K42" s="60"/>
      <c r="L42" s="60"/>
      <c r="M42" s="141"/>
      <c r="N42" s="60" t="s">
        <v>121</v>
      </c>
      <c r="O42" s="139" t="s">
        <v>122</v>
      </c>
    </row>
    <row r="43" spans="1:15" s="124" customFormat="1" x14ac:dyDescent="0.2">
      <c r="A43" s="120"/>
      <c r="B43" s="301"/>
      <c r="C43" s="139"/>
      <c r="D43" s="303"/>
      <c r="E43" s="306"/>
      <c r="F43" s="140"/>
      <c r="G43" s="123" t="s">
        <v>326</v>
      </c>
      <c r="H43" s="60"/>
      <c r="I43" s="60">
        <v>100</v>
      </c>
      <c r="J43" s="60" t="s">
        <v>103</v>
      </c>
      <c r="K43" s="60"/>
      <c r="L43" s="60"/>
      <c r="M43" s="141"/>
      <c r="N43" s="60" t="s">
        <v>121</v>
      </c>
      <c r="O43" s="139" t="s">
        <v>122</v>
      </c>
    </row>
    <row r="44" spans="1:15" s="124" customFormat="1" x14ac:dyDescent="0.2">
      <c r="A44" s="120"/>
      <c r="B44" s="301"/>
      <c r="C44" s="139"/>
      <c r="D44" s="303"/>
      <c r="E44" s="306"/>
      <c r="F44" s="140"/>
      <c r="G44" s="123" t="s">
        <v>327</v>
      </c>
      <c r="H44" s="60"/>
      <c r="I44" s="60">
        <v>100</v>
      </c>
      <c r="J44" s="60" t="s">
        <v>103</v>
      </c>
      <c r="K44" s="60"/>
      <c r="L44" s="60"/>
      <c r="M44" s="141"/>
      <c r="N44" s="60" t="s">
        <v>121</v>
      </c>
      <c r="O44" s="139" t="s">
        <v>122</v>
      </c>
    </row>
    <row r="45" spans="1:15" s="124" customFormat="1" x14ac:dyDescent="0.2">
      <c r="A45" s="120"/>
      <c r="B45" s="301"/>
      <c r="C45" s="139"/>
      <c r="D45" s="303"/>
      <c r="E45" s="306"/>
      <c r="F45" s="140"/>
      <c r="G45" s="123" t="s">
        <v>328</v>
      </c>
      <c r="H45" s="60"/>
      <c r="I45" s="60">
        <v>15</v>
      </c>
      <c r="J45" s="60" t="s">
        <v>240</v>
      </c>
      <c r="K45" s="60"/>
      <c r="L45" s="60"/>
      <c r="M45" s="141"/>
      <c r="N45" s="60" t="s">
        <v>121</v>
      </c>
      <c r="O45" s="139" t="s">
        <v>122</v>
      </c>
    </row>
    <row r="46" spans="1:15" s="124" customFormat="1" x14ac:dyDescent="0.2">
      <c r="A46" s="120"/>
      <c r="B46" s="301"/>
      <c r="C46" s="139"/>
      <c r="D46" s="303"/>
      <c r="E46" s="306"/>
      <c r="F46" s="140"/>
      <c r="G46" s="123" t="s">
        <v>329</v>
      </c>
      <c r="H46" s="60"/>
      <c r="I46" s="60">
        <v>100</v>
      </c>
      <c r="J46" s="60" t="s">
        <v>103</v>
      </c>
      <c r="K46" s="60"/>
      <c r="L46" s="60"/>
      <c r="M46" s="141"/>
      <c r="N46" s="60" t="s">
        <v>121</v>
      </c>
      <c r="O46" s="139" t="s">
        <v>122</v>
      </c>
    </row>
    <row r="47" spans="1:15" s="124" customFormat="1" x14ac:dyDescent="0.2">
      <c r="A47" s="120"/>
      <c r="B47" s="301"/>
      <c r="C47" s="139"/>
      <c r="D47" s="304"/>
      <c r="E47" s="307"/>
      <c r="F47" s="140"/>
      <c r="G47" s="123" t="s">
        <v>330</v>
      </c>
      <c r="H47" s="60"/>
      <c r="I47" s="60">
        <v>100</v>
      </c>
      <c r="J47" s="60" t="s">
        <v>103</v>
      </c>
      <c r="K47" s="60"/>
      <c r="L47" s="60"/>
      <c r="M47" s="141"/>
      <c r="N47" s="60" t="s">
        <v>121</v>
      </c>
      <c r="O47" s="139" t="s">
        <v>122</v>
      </c>
    </row>
    <row r="48" spans="1:15" s="124" customFormat="1" x14ac:dyDescent="0.2">
      <c r="A48" s="120"/>
      <c r="B48" s="301" t="s">
        <v>336</v>
      </c>
      <c r="C48" s="139"/>
      <c r="D48" s="302" t="s">
        <v>331</v>
      </c>
      <c r="E48" s="305">
        <v>0.03</v>
      </c>
      <c r="F48" s="140"/>
      <c r="G48" s="123" t="s">
        <v>332</v>
      </c>
      <c r="H48" s="60"/>
      <c r="I48" s="60">
        <v>100</v>
      </c>
      <c r="J48" s="60" t="s">
        <v>103</v>
      </c>
      <c r="K48" s="60"/>
      <c r="L48" s="60"/>
      <c r="M48" s="141"/>
      <c r="N48" s="60" t="s">
        <v>121</v>
      </c>
      <c r="O48" s="139" t="s">
        <v>122</v>
      </c>
    </row>
    <row r="49" spans="1:15" s="124" customFormat="1" x14ac:dyDescent="0.2">
      <c r="A49" s="120"/>
      <c r="B49" s="301"/>
      <c r="C49" s="139"/>
      <c r="D49" s="303"/>
      <c r="E49" s="306"/>
      <c r="F49" s="140"/>
      <c r="G49" s="123" t="s">
        <v>333</v>
      </c>
      <c r="H49" s="60"/>
      <c r="I49" s="60">
        <v>100</v>
      </c>
      <c r="J49" s="60" t="s">
        <v>103</v>
      </c>
      <c r="K49" s="60"/>
      <c r="L49" s="60"/>
      <c r="M49" s="141"/>
      <c r="N49" s="60" t="s">
        <v>121</v>
      </c>
      <c r="O49" s="139" t="s">
        <v>122</v>
      </c>
    </row>
    <row r="50" spans="1:15" s="124" customFormat="1" x14ac:dyDescent="0.2">
      <c r="A50" s="120"/>
      <c r="B50" s="301"/>
      <c r="C50" s="139"/>
      <c r="D50" s="303"/>
      <c r="E50" s="306"/>
      <c r="F50" s="140"/>
      <c r="G50" s="123" t="s">
        <v>334</v>
      </c>
      <c r="H50" s="60"/>
      <c r="I50" s="60">
        <v>100</v>
      </c>
      <c r="J50" s="60" t="s">
        <v>103</v>
      </c>
      <c r="K50" s="60"/>
      <c r="L50" s="60"/>
      <c r="M50" s="141"/>
      <c r="N50" s="60" t="s">
        <v>121</v>
      </c>
      <c r="O50" s="139" t="s">
        <v>122</v>
      </c>
    </row>
    <row r="51" spans="1:15" s="124" customFormat="1" x14ac:dyDescent="0.2">
      <c r="A51" s="120"/>
      <c r="B51" s="308"/>
      <c r="C51" s="139"/>
      <c r="D51" s="303"/>
      <c r="E51" s="307"/>
      <c r="F51" s="140"/>
      <c r="G51" s="123" t="s">
        <v>335</v>
      </c>
      <c r="H51" s="60"/>
      <c r="I51" s="60">
        <v>100</v>
      </c>
      <c r="J51" s="60" t="s">
        <v>103</v>
      </c>
      <c r="K51" s="60"/>
      <c r="L51" s="60"/>
      <c r="M51" s="141"/>
      <c r="N51" s="60" t="s">
        <v>121</v>
      </c>
      <c r="O51" s="139" t="s">
        <v>122</v>
      </c>
    </row>
    <row r="52" spans="1:15" s="124" customFormat="1" x14ac:dyDescent="0.2">
      <c r="A52" s="120"/>
      <c r="B52" s="300" t="s">
        <v>343</v>
      </c>
      <c r="C52" s="139"/>
      <c r="D52" s="302" t="s">
        <v>337</v>
      </c>
      <c r="E52" s="305">
        <v>0.03</v>
      </c>
      <c r="F52" s="140"/>
      <c r="G52" s="151" t="s">
        <v>338</v>
      </c>
      <c r="H52" s="60"/>
      <c r="I52" s="60">
        <v>100</v>
      </c>
      <c r="J52" s="60" t="s">
        <v>103</v>
      </c>
      <c r="K52" s="60"/>
      <c r="L52" s="60"/>
      <c r="M52" s="141"/>
      <c r="N52" s="60" t="s">
        <v>121</v>
      </c>
      <c r="O52" s="139" t="s">
        <v>122</v>
      </c>
    </row>
    <row r="53" spans="1:15" s="124" customFormat="1" x14ac:dyDescent="0.2">
      <c r="A53" s="120"/>
      <c r="B53" s="301"/>
      <c r="C53" s="139"/>
      <c r="D53" s="303"/>
      <c r="E53" s="306"/>
      <c r="F53" s="140"/>
      <c r="G53" s="123" t="s">
        <v>339</v>
      </c>
      <c r="H53" s="60"/>
      <c r="I53" s="60">
        <v>100</v>
      </c>
      <c r="J53" s="60" t="s">
        <v>103</v>
      </c>
      <c r="K53" s="60"/>
      <c r="L53" s="60"/>
      <c r="M53" s="141"/>
      <c r="N53" s="60" t="s">
        <v>121</v>
      </c>
      <c r="O53" s="139" t="s">
        <v>122</v>
      </c>
    </row>
    <row r="54" spans="1:15" s="124" customFormat="1" x14ac:dyDescent="0.2">
      <c r="A54" s="120"/>
      <c r="B54" s="301"/>
      <c r="C54" s="139"/>
      <c r="D54" s="303"/>
      <c r="E54" s="306"/>
      <c r="F54" s="140"/>
      <c r="G54" s="151" t="s">
        <v>340</v>
      </c>
      <c r="H54" s="60"/>
      <c r="I54" s="60">
        <v>90</v>
      </c>
      <c r="J54" s="60" t="s">
        <v>103</v>
      </c>
      <c r="K54" s="60"/>
      <c r="L54" s="60"/>
      <c r="M54" s="141"/>
      <c r="N54" s="60" t="s">
        <v>121</v>
      </c>
      <c r="O54" s="139" t="s">
        <v>122</v>
      </c>
    </row>
    <row r="55" spans="1:15" s="124" customFormat="1" x14ac:dyDescent="0.2">
      <c r="A55" s="120"/>
      <c r="B55" s="301"/>
      <c r="C55" s="139"/>
      <c r="D55" s="304"/>
      <c r="E55" s="307"/>
      <c r="F55" s="140"/>
      <c r="G55" s="123" t="s">
        <v>341</v>
      </c>
      <c r="H55" s="60"/>
      <c r="I55" s="60">
        <v>2</v>
      </c>
      <c r="J55" s="60" t="s">
        <v>342</v>
      </c>
      <c r="K55" s="60"/>
      <c r="L55" s="60"/>
      <c r="M55" s="141"/>
      <c r="N55" s="60" t="s">
        <v>121</v>
      </c>
      <c r="O55" s="139" t="s">
        <v>122</v>
      </c>
    </row>
    <row r="56" spans="1:15" x14ac:dyDescent="0.25">
      <c r="A56" s="257" t="s">
        <v>33</v>
      </c>
      <c r="B56" s="257"/>
      <c r="C56" s="257"/>
      <c r="D56" s="257"/>
      <c r="E56" s="143">
        <f>SUM(E9:E52)</f>
        <v>1.3666666666666669</v>
      </c>
      <c r="F56" s="143"/>
      <c r="G56" s="144"/>
      <c r="H56" s="144"/>
      <c r="I56" s="144"/>
      <c r="J56" s="144"/>
      <c r="K56" s="144"/>
      <c r="L56" s="144"/>
      <c r="M56" s="144"/>
      <c r="N56" s="144"/>
      <c r="O56" s="144"/>
    </row>
    <row r="57" spans="1:15" x14ac:dyDescent="0.25">
      <c r="A57" s="117"/>
      <c r="B57" s="117"/>
      <c r="C57" s="117"/>
      <c r="D57" s="43"/>
      <c r="E57" s="145"/>
      <c r="F57" s="145"/>
      <c r="G57" s="146"/>
      <c r="H57" s="146"/>
      <c r="I57" s="146"/>
      <c r="J57" s="146"/>
      <c r="K57" s="146"/>
      <c r="L57" s="146"/>
      <c r="M57" s="146"/>
      <c r="N57" s="146"/>
      <c r="O57" s="146"/>
    </row>
    <row r="58" spans="1:15" x14ac:dyDescent="0.25">
      <c r="A58" s="117"/>
      <c r="B58" s="117"/>
      <c r="C58" s="117"/>
      <c r="D58" s="43"/>
      <c r="E58" s="145"/>
      <c r="F58" s="145"/>
      <c r="G58" s="146"/>
      <c r="H58" s="146"/>
      <c r="I58" s="146"/>
      <c r="J58" s="146"/>
      <c r="K58" s="146"/>
      <c r="L58" s="146"/>
      <c r="M58" s="146"/>
      <c r="N58" s="146"/>
      <c r="O58" s="146"/>
    </row>
    <row r="60" spans="1:15" x14ac:dyDescent="0.25">
      <c r="D60" s="126"/>
      <c r="F60" s="51"/>
      <c r="L60" s="118" t="s">
        <v>36</v>
      </c>
      <c r="M60" s="118"/>
      <c r="N60" s="118"/>
    </row>
    <row r="61" spans="1:15" x14ac:dyDescent="0.25"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117" t="s">
        <v>35</v>
      </c>
      <c r="M61" s="117"/>
      <c r="N61" s="117"/>
    </row>
    <row r="62" spans="1:15" x14ac:dyDescent="0.25"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</row>
    <row r="63" spans="1:15" x14ac:dyDescent="0.25"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</row>
    <row r="64" spans="1:15" x14ac:dyDescent="0.25"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</row>
    <row r="65" spans="2:14" x14ac:dyDescent="0.25"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</row>
    <row r="66" spans="2:14" x14ac:dyDescent="0.25"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</row>
    <row r="67" spans="2:14" x14ac:dyDescent="0.25"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</row>
    <row r="68" spans="2:14" x14ac:dyDescent="0.25"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117"/>
      <c r="M68" s="117"/>
      <c r="N68" s="117"/>
    </row>
    <row r="69" spans="2:14" x14ac:dyDescent="0.25">
      <c r="D69" s="126"/>
      <c r="I69" s="53"/>
      <c r="J69" s="53"/>
      <c r="K69" s="53"/>
      <c r="L69" s="53"/>
      <c r="M69" s="53"/>
    </row>
    <row r="70" spans="2:14" x14ac:dyDescent="0.25">
      <c r="D70" s="126"/>
      <c r="I70" s="53"/>
      <c r="J70" s="53"/>
      <c r="K70" s="53"/>
      <c r="L70" s="53"/>
      <c r="M70" s="53"/>
    </row>
  </sheetData>
  <autoFilter ref="A5:O56"/>
  <mergeCells count="37">
    <mergeCell ref="D48:D51"/>
    <mergeCell ref="E48:E51"/>
    <mergeCell ref="D15:D32"/>
    <mergeCell ref="E15:E32"/>
    <mergeCell ref="A1:D2"/>
    <mergeCell ref="E1:O2"/>
    <mergeCell ref="A4:A5"/>
    <mergeCell ref="B4:C4"/>
    <mergeCell ref="D4:D5"/>
    <mergeCell ref="E4:F4"/>
    <mergeCell ref="N4:O4"/>
    <mergeCell ref="H4:I4"/>
    <mergeCell ref="J4:J5"/>
    <mergeCell ref="K4:K5"/>
    <mergeCell ref="L4:L5"/>
    <mergeCell ref="M4:M5"/>
    <mergeCell ref="A6:A9"/>
    <mergeCell ref="B6:B8"/>
    <mergeCell ref="D6:D8"/>
    <mergeCell ref="E6:E8"/>
    <mergeCell ref="G4:G5"/>
    <mergeCell ref="A56:D56"/>
    <mergeCell ref="B11:B13"/>
    <mergeCell ref="D11:D13"/>
    <mergeCell ref="E11:E13"/>
    <mergeCell ref="A10:A13"/>
    <mergeCell ref="B52:B55"/>
    <mergeCell ref="D52:D55"/>
    <mergeCell ref="E52:E55"/>
    <mergeCell ref="B15:B32"/>
    <mergeCell ref="B38:B47"/>
    <mergeCell ref="B48:B51"/>
    <mergeCell ref="B33:B37"/>
    <mergeCell ref="D33:D37"/>
    <mergeCell ref="E33:E37"/>
    <mergeCell ref="D38:D47"/>
    <mergeCell ref="E38:E47"/>
  </mergeCells>
  <pageMargins left="0.39370078740157483" right="0.39370078740157483" top="0.39370078740157483" bottom="0.39370078740157483" header="0.31496062992125984" footer="0.31496062992125984"/>
  <pageSetup paperSize="9" scale="39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="90" zoomScaleNormal="90" zoomScaleSheetLayoutView="91" workbookViewId="0">
      <pane xSplit="1" ySplit="5" topLeftCell="E6" activePane="bottomRight" state="frozen"/>
      <selection pane="topRight" activeCell="D1" sqref="D1"/>
      <selection pane="bottomLeft" activeCell="A6" sqref="A6"/>
      <selection pane="bottomRight" activeCell="M3" sqref="M3"/>
    </sheetView>
  </sheetViews>
  <sheetFormatPr defaultRowHeight="15" x14ac:dyDescent="0.25"/>
  <cols>
    <col min="1" max="1" width="3.625" style="126" customWidth="1"/>
    <col min="2" max="2" width="5.375" style="126" customWidth="1"/>
    <col min="3" max="3" width="5.875" style="126" customWidth="1"/>
    <col min="4" max="4" width="23.625" style="127" customWidth="1"/>
    <col min="5" max="5" width="6" style="126" customWidth="1"/>
    <col min="6" max="6" width="7.125" style="126" customWidth="1"/>
    <col min="7" max="7" width="45.125" style="126" customWidth="1"/>
    <col min="8" max="8" width="8.625" style="126" customWidth="1"/>
    <col min="9" max="9" width="9.375" style="126" bestFit="1" customWidth="1"/>
    <col min="10" max="10" width="9.125" style="126" customWidth="1"/>
    <col min="11" max="11" width="11.375" style="126" customWidth="1"/>
    <col min="12" max="12" width="17.125" style="126" customWidth="1"/>
    <col min="13" max="18" width="10.875" style="126" customWidth="1"/>
    <col min="19" max="19" width="5.125" style="126" customWidth="1"/>
    <col min="20" max="20" width="7.125" style="126" customWidth="1"/>
    <col min="21" max="236" width="9" style="126"/>
    <col min="237" max="237" width="3.625" style="126" bestFit="1" customWidth="1"/>
    <col min="238" max="238" width="9" style="126"/>
    <col min="239" max="239" width="6.875" style="126" customWidth="1"/>
    <col min="240" max="240" width="23" style="126" customWidth="1"/>
    <col min="241" max="242" width="9" style="126" customWidth="1"/>
    <col min="243" max="243" width="13" style="126" customWidth="1"/>
    <col min="244" max="245" width="9" style="126"/>
    <col min="246" max="246" width="11.375" style="126" customWidth="1"/>
    <col min="247" max="248" width="16.125" style="126" customWidth="1"/>
    <col min="249" max="249" width="9.375" style="126" customWidth="1"/>
    <col min="250" max="250" width="9.125" style="126" customWidth="1"/>
    <col min="251" max="251" width="6.75" style="126" bestFit="1" customWidth="1"/>
    <col min="252" max="252" width="7.75" style="126" customWidth="1"/>
    <col min="253" max="254" width="8.375" style="126" customWidth="1"/>
    <col min="255" max="255" width="9" style="126" customWidth="1"/>
    <col min="256" max="256" width="9.125" style="126" customWidth="1"/>
    <col min="257" max="257" width="13.25" style="126" customWidth="1"/>
    <col min="258" max="492" width="9" style="126"/>
    <col min="493" max="493" width="3.625" style="126" bestFit="1" customWidth="1"/>
    <col min="494" max="494" width="9" style="126"/>
    <col min="495" max="495" width="6.875" style="126" customWidth="1"/>
    <col min="496" max="496" width="23" style="126" customWidth="1"/>
    <col min="497" max="498" width="9" style="126" customWidth="1"/>
    <col min="499" max="499" width="13" style="126" customWidth="1"/>
    <col min="500" max="501" width="9" style="126"/>
    <col min="502" max="502" width="11.375" style="126" customWidth="1"/>
    <col min="503" max="504" width="16.125" style="126" customWidth="1"/>
    <col min="505" max="505" width="9.375" style="126" customWidth="1"/>
    <col min="506" max="506" width="9.125" style="126" customWidth="1"/>
    <col min="507" max="507" width="6.75" style="126" bestFit="1" customWidth="1"/>
    <col min="508" max="508" width="7.75" style="126" customWidth="1"/>
    <col min="509" max="510" width="8.375" style="126" customWidth="1"/>
    <col min="511" max="511" width="9" style="126" customWidth="1"/>
    <col min="512" max="512" width="9.125" style="126" customWidth="1"/>
    <col min="513" max="513" width="13.25" style="126" customWidth="1"/>
    <col min="514" max="748" width="9" style="126"/>
    <col min="749" max="749" width="3.625" style="126" bestFit="1" customWidth="1"/>
    <col min="750" max="750" width="9" style="126"/>
    <col min="751" max="751" width="6.875" style="126" customWidth="1"/>
    <col min="752" max="752" width="23" style="126" customWidth="1"/>
    <col min="753" max="754" width="9" style="126" customWidth="1"/>
    <col min="755" max="755" width="13" style="126" customWidth="1"/>
    <col min="756" max="757" width="9" style="126"/>
    <col min="758" max="758" width="11.375" style="126" customWidth="1"/>
    <col min="759" max="760" width="16.125" style="126" customWidth="1"/>
    <col min="761" max="761" width="9.375" style="126" customWidth="1"/>
    <col min="762" max="762" width="9.125" style="126" customWidth="1"/>
    <col min="763" max="763" width="6.75" style="126" bestFit="1" customWidth="1"/>
    <col min="764" max="764" width="7.75" style="126" customWidth="1"/>
    <col min="765" max="766" width="8.375" style="126" customWidth="1"/>
    <col min="767" max="767" width="9" style="126" customWidth="1"/>
    <col min="768" max="768" width="9.125" style="126" customWidth="1"/>
    <col min="769" max="769" width="13.25" style="126" customWidth="1"/>
    <col min="770" max="1004" width="9" style="126"/>
    <col min="1005" max="1005" width="3.625" style="126" bestFit="1" customWidth="1"/>
    <col min="1006" max="1006" width="9" style="126"/>
    <col min="1007" max="1007" width="6.875" style="126" customWidth="1"/>
    <col min="1008" max="1008" width="23" style="126" customWidth="1"/>
    <col min="1009" max="1010" width="9" style="126" customWidth="1"/>
    <col min="1011" max="1011" width="13" style="126" customWidth="1"/>
    <col min="1012" max="1013" width="9" style="126"/>
    <col min="1014" max="1014" width="11.375" style="126" customWidth="1"/>
    <col min="1015" max="1016" width="16.125" style="126" customWidth="1"/>
    <col min="1017" max="1017" width="9.375" style="126" customWidth="1"/>
    <col min="1018" max="1018" width="9.125" style="126" customWidth="1"/>
    <col min="1019" max="1019" width="6.75" style="126" bestFit="1" customWidth="1"/>
    <col min="1020" max="1020" width="7.75" style="126" customWidth="1"/>
    <col min="1021" max="1022" width="8.375" style="126" customWidth="1"/>
    <col min="1023" max="1023" width="9" style="126" customWidth="1"/>
    <col min="1024" max="1024" width="9.125" style="126" customWidth="1"/>
    <col min="1025" max="1025" width="13.25" style="126" customWidth="1"/>
    <col min="1026" max="1260" width="9" style="126"/>
    <col min="1261" max="1261" width="3.625" style="126" bestFit="1" customWidth="1"/>
    <col min="1262" max="1262" width="9" style="126"/>
    <col min="1263" max="1263" width="6.875" style="126" customWidth="1"/>
    <col min="1264" max="1264" width="23" style="126" customWidth="1"/>
    <col min="1265" max="1266" width="9" style="126" customWidth="1"/>
    <col min="1267" max="1267" width="13" style="126" customWidth="1"/>
    <col min="1268" max="1269" width="9" style="126"/>
    <col min="1270" max="1270" width="11.375" style="126" customWidth="1"/>
    <col min="1271" max="1272" width="16.125" style="126" customWidth="1"/>
    <col min="1273" max="1273" width="9.375" style="126" customWidth="1"/>
    <col min="1274" max="1274" width="9.125" style="126" customWidth="1"/>
    <col min="1275" max="1275" width="6.75" style="126" bestFit="1" customWidth="1"/>
    <col min="1276" max="1276" width="7.75" style="126" customWidth="1"/>
    <col min="1277" max="1278" width="8.375" style="126" customWidth="1"/>
    <col min="1279" max="1279" width="9" style="126" customWidth="1"/>
    <col min="1280" max="1280" width="9.125" style="126" customWidth="1"/>
    <col min="1281" max="1281" width="13.25" style="126" customWidth="1"/>
    <col min="1282" max="1516" width="9" style="126"/>
    <col min="1517" max="1517" width="3.625" style="126" bestFit="1" customWidth="1"/>
    <col min="1518" max="1518" width="9" style="126"/>
    <col min="1519" max="1519" width="6.875" style="126" customWidth="1"/>
    <col min="1520" max="1520" width="23" style="126" customWidth="1"/>
    <col min="1521" max="1522" width="9" style="126" customWidth="1"/>
    <col min="1523" max="1523" width="13" style="126" customWidth="1"/>
    <col min="1524" max="1525" width="9" style="126"/>
    <col min="1526" max="1526" width="11.375" style="126" customWidth="1"/>
    <col min="1527" max="1528" width="16.125" style="126" customWidth="1"/>
    <col min="1529" max="1529" width="9.375" style="126" customWidth="1"/>
    <col min="1530" max="1530" width="9.125" style="126" customWidth="1"/>
    <col min="1531" max="1531" width="6.75" style="126" bestFit="1" customWidth="1"/>
    <col min="1532" max="1532" width="7.75" style="126" customWidth="1"/>
    <col min="1533" max="1534" width="8.375" style="126" customWidth="1"/>
    <col min="1535" max="1535" width="9" style="126" customWidth="1"/>
    <col min="1536" max="1536" width="9.125" style="126" customWidth="1"/>
    <col min="1537" max="1537" width="13.25" style="126" customWidth="1"/>
    <col min="1538" max="1772" width="9" style="126"/>
    <col min="1773" max="1773" width="3.625" style="126" bestFit="1" customWidth="1"/>
    <col min="1774" max="1774" width="9" style="126"/>
    <col min="1775" max="1775" width="6.875" style="126" customWidth="1"/>
    <col min="1776" max="1776" width="23" style="126" customWidth="1"/>
    <col min="1777" max="1778" width="9" style="126" customWidth="1"/>
    <col min="1779" max="1779" width="13" style="126" customWidth="1"/>
    <col min="1780" max="1781" width="9" style="126"/>
    <col min="1782" max="1782" width="11.375" style="126" customWidth="1"/>
    <col min="1783" max="1784" width="16.125" style="126" customWidth="1"/>
    <col min="1785" max="1785" width="9.375" style="126" customWidth="1"/>
    <col min="1786" max="1786" width="9.125" style="126" customWidth="1"/>
    <col min="1787" max="1787" width="6.75" style="126" bestFit="1" customWidth="1"/>
    <col min="1788" max="1788" width="7.75" style="126" customWidth="1"/>
    <col min="1789" max="1790" width="8.375" style="126" customWidth="1"/>
    <col min="1791" max="1791" width="9" style="126" customWidth="1"/>
    <col min="1792" max="1792" width="9.125" style="126" customWidth="1"/>
    <col min="1793" max="1793" width="13.25" style="126" customWidth="1"/>
    <col min="1794" max="2028" width="9" style="126"/>
    <col min="2029" max="2029" width="3.625" style="126" bestFit="1" customWidth="1"/>
    <col min="2030" max="2030" width="9" style="126"/>
    <col min="2031" max="2031" width="6.875" style="126" customWidth="1"/>
    <col min="2032" max="2032" width="23" style="126" customWidth="1"/>
    <col min="2033" max="2034" width="9" style="126" customWidth="1"/>
    <col min="2035" max="2035" width="13" style="126" customWidth="1"/>
    <col min="2036" max="2037" width="9" style="126"/>
    <col min="2038" max="2038" width="11.375" style="126" customWidth="1"/>
    <col min="2039" max="2040" width="16.125" style="126" customWidth="1"/>
    <col min="2041" max="2041" width="9.375" style="126" customWidth="1"/>
    <col min="2042" max="2042" width="9.125" style="126" customWidth="1"/>
    <col min="2043" max="2043" width="6.75" style="126" bestFit="1" customWidth="1"/>
    <col min="2044" max="2044" width="7.75" style="126" customWidth="1"/>
    <col min="2045" max="2046" width="8.375" style="126" customWidth="1"/>
    <col min="2047" max="2047" width="9" style="126" customWidth="1"/>
    <col min="2048" max="2048" width="9.125" style="126" customWidth="1"/>
    <col min="2049" max="2049" width="13.25" style="126" customWidth="1"/>
    <col min="2050" max="2284" width="9" style="126"/>
    <col min="2285" max="2285" width="3.625" style="126" bestFit="1" customWidth="1"/>
    <col min="2286" max="2286" width="9" style="126"/>
    <col min="2287" max="2287" width="6.875" style="126" customWidth="1"/>
    <col min="2288" max="2288" width="23" style="126" customWidth="1"/>
    <col min="2289" max="2290" width="9" style="126" customWidth="1"/>
    <col min="2291" max="2291" width="13" style="126" customWidth="1"/>
    <col min="2292" max="2293" width="9" style="126"/>
    <col min="2294" max="2294" width="11.375" style="126" customWidth="1"/>
    <col min="2295" max="2296" width="16.125" style="126" customWidth="1"/>
    <col min="2297" max="2297" width="9.375" style="126" customWidth="1"/>
    <col min="2298" max="2298" width="9.125" style="126" customWidth="1"/>
    <col min="2299" max="2299" width="6.75" style="126" bestFit="1" customWidth="1"/>
    <col min="2300" max="2300" width="7.75" style="126" customWidth="1"/>
    <col min="2301" max="2302" width="8.375" style="126" customWidth="1"/>
    <col min="2303" max="2303" width="9" style="126" customWidth="1"/>
    <col min="2304" max="2304" width="9.125" style="126" customWidth="1"/>
    <col min="2305" max="2305" width="13.25" style="126" customWidth="1"/>
    <col min="2306" max="2540" width="9" style="126"/>
    <col min="2541" max="2541" width="3.625" style="126" bestFit="1" customWidth="1"/>
    <col min="2542" max="2542" width="9" style="126"/>
    <col min="2543" max="2543" width="6.875" style="126" customWidth="1"/>
    <col min="2544" max="2544" width="23" style="126" customWidth="1"/>
    <col min="2545" max="2546" width="9" style="126" customWidth="1"/>
    <col min="2547" max="2547" width="13" style="126" customWidth="1"/>
    <col min="2548" max="2549" width="9" style="126"/>
    <col min="2550" max="2550" width="11.375" style="126" customWidth="1"/>
    <col min="2551" max="2552" width="16.125" style="126" customWidth="1"/>
    <col min="2553" max="2553" width="9.375" style="126" customWidth="1"/>
    <col min="2554" max="2554" width="9.125" style="126" customWidth="1"/>
    <col min="2555" max="2555" width="6.75" style="126" bestFit="1" customWidth="1"/>
    <col min="2556" max="2556" width="7.75" style="126" customWidth="1"/>
    <col min="2557" max="2558" width="8.375" style="126" customWidth="1"/>
    <col min="2559" max="2559" width="9" style="126" customWidth="1"/>
    <col min="2560" max="2560" width="9.125" style="126" customWidth="1"/>
    <col min="2561" max="2561" width="13.25" style="126" customWidth="1"/>
    <col min="2562" max="2796" width="9" style="126"/>
    <col min="2797" max="2797" width="3.625" style="126" bestFit="1" customWidth="1"/>
    <col min="2798" max="2798" width="9" style="126"/>
    <col min="2799" max="2799" width="6.875" style="126" customWidth="1"/>
    <col min="2800" max="2800" width="23" style="126" customWidth="1"/>
    <col min="2801" max="2802" width="9" style="126" customWidth="1"/>
    <col min="2803" max="2803" width="13" style="126" customWidth="1"/>
    <col min="2804" max="2805" width="9" style="126"/>
    <col min="2806" max="2806" width="11.375" style="126" customWidth="1"/>
    <col min="2807" max="2808" width="16.125" style="126" customWidth="1"/>
    <col min="2809" max="2809" width="9.375" style="126" customWidth="1"/>
    <col min="2810" max="2810" width="9.125" style="126" customWidth="1"/>
    <col min="2811" max="2811" width="6.75" style="126" bestFit="1" customWidth="1"/>
    <col min="2812" max="2812" width="7.75" style="126" customWidth="1"/>
    <col min="2813" max="2814" width="8.375" style="126" customWidth="1"/>
    <col min="2815" max="2815" width="9" style="126" customWidth="1"/>
    <col min="2816" max="2816" width="9.125" style="126" customWidth="1"/>
    <col min="2817" max="2817" width="13.25" style="126" customWidth="1"/>
    <col min="2818" max="3052" width="9" style="126"/>
    <col min="3053" max="3053" width="3.625" style="126" bestFit="1" customWidth="1"/>
    <col min="3054" max="3054" width="9" style="126"/>
    <col min="3055" max="3055" width="6.875" style="126" customWidth="1"/>
    <col min="3056" max="3056" width="23" style="126" customWidth="1"/>
    <col min="3057" max="3058" width="9" style="126" customWidth="1"/>
    <col min="3059" max="3059" width="13" style="126" customWidth="1"/>
    <col min="3060" max="3061" width="9" style="126"/>
    <col min="3062" max="3062" width="11.375" style="126" customWidth="1"/>
    <col min="3063" max="3064" width="16.125" style="126" customWidth="1"/>
    <col min="3065" max="3065" width="9.375" style="126" customWidth="1"/>
    <col min="3066" max="3066" width="9.125" style="126" customWidth="1"/>
    <col min="3067" max="3067" width="6.75" style="126" bestFit="1" customWidth="1"/>
    <col min="3068" max="3068" width="7.75" style="126" customWidth="1"/>
    <col min="3069" max="3070" width="8.375" style="126" customWidth="1"/>
    <col min="3071" max="3071" width="9" style="126" customWidth="1"/>
    <col min="3072" max="3072" width="9.125" style="126" customWidth="1"/>
    <col min="3073" max="3073" width="13.25" style="126" customWidth="1"/>
    <col min="3074" max="3308" width="9" style="126"/>
    <col min="3309" max="3309" width="3.625" style="126" bestFit="1" customWidth="1"/>
    <col min="3310" max="3310" width="9" style="126"/>
    <col min="3311" max="3311" width="6.875" style="126" customWidth="1"/>
    <col min="3312" max="3312" width="23" style="126" customWidth="1"/>
    <col min="3313" max="3314" width="9" style="126" customWidth="1"/>
    <col min="3315" max="3315" width="13" style="126" customWidth="1"/>
    <col min="3316" max="3317" width="9" style="126"/>
    <col min="3318" max="3318" width="11.375" style="126" customWidth="1"/>
    <col min="3319" max="3320" width="16.125" style="126" customWidth="1"/>
    <col min="3321" max="3321" width="9.375" style="126" customWidth="1"/>
    <col min="3322" max="3322" width="9.125" style="126" customWidth="1"/>
    <col min="3323" max="3323" width="6.75" style="126" bestFit="1" customWidth="1"/>
    <col min="3324" max="3324" width="7.75" style="126" customWidth="1"/>
    <col min="3325" max="3326" width="8.375" style="126" customWidth="1"/>
    <col min="3327" max="3327" width="9" style="126" customWidth="1"/>
    <col min="3328" max="3328" width="9.125" style="126" customWidth="1"/>
    <col min="3329" max="3329" width="13.25" style="126" customWidth="1"/>
    <col min="3330" max="3564" width="9" style="126"/>
    <col min="3565" max="3565" width="3.625" style="126" bestFit="1" customWidth="1"/>
    <col min="3566" max="3566" width="9" style="126"/>
    <col min="3567" max="3567" width="6.875" style="126" customWidth="1"/>
    <col min="3568" max="3568" width="23" style="126" customWidth="1"/>
    <col min="3569" max="3570" width="9" style="126" customWidth="1"/>
    <col min="3571" max="3571" width="13" style="126" customWidth="1"/>
    <col min="3572" max="3573" width="9" style="126"/>
    <col min="3574" max="3574" width="11.375" style="126" customWidth="1"/>
    <col min="3575" max="3576" width="16.125" style="126" customWidth="1"/>
    <col min="3577" max="3577" width="9.375" style="126" customWidth="1"/>
    <col min="3578" max="3578" width="9.125" style="126" customWidth="1"/>
    <col min="3579" max="3579" width="6.75" style="126" bestFit="1" customWidth="1"/>
    <col min="3580" max="3580" width="7.75" style="126" customWidth="1"/>
    <col min="3581" max="3582" width="8.375" style="126" customWidth="1"/>
    <col min="3583" max="3583" width="9" style="126" customWidth="1"/>
    <col min="3584" max="3584" width="9.125" style="126" customWidth="1"/>
    <col min="3585" max="3585" width="13.25" style="126" customWidth="1"/>
    <col min="3586" max="3820" width="9" style="126"/>
    <col min="3821" max="3821" width="3.625" style="126" bestFit="1" customWidth="1"/>
    <col min="3822" max="3822" width="9" style="126"/>
    <col min="3823" max="3823" width="6.875" style="126" customWidth="1"/>
    <col min="3824" max="3824" width="23" style="126" customWidth="1"/>
    <col min="3825" max="3826" width="9" style="126" customWidth="1"/>
    <col min="3827" max="3827" width="13" style="126" customWidth="1"/>
    <col min="3828" max="3829" width="9" style="126"/>
    <col min="3830" max="3830" width="11.375" style="126" customWidth="1"/>
    <col min="3831" max="3832" width="16.125" style="126" customWidth="1"/>
    <col min="3833" max="3833" width="9.375" style="126" customWidth="1"/>
    <col min="3834" max="3834" width="9.125" style="126" customWidth="1"/>
    <col min="3835" max="3835" width="6.75" style="126" bestFit="1" customWidth="1"/>
    <col min="3836" max="3836" width="7.75" style="126" customWidth="1"/>
    <col min="3837" max="3838" width="8.375" style="126" customWidth="1"/>
    <col min="3839" max="3839" width="9" style="126" customWidth="1"/>
    <col min="3840" max="3840" width="9.125" style="126" customWidth="1"/>
    <col min="3841" max="3841" width="13.25" style="126" customWidth="1"/>
    <col min="3842" max="4076" width="9" style="126"/>
    <col min="4077" max="4077" width="3.625" style="126" bestFit="1" customWidth="1"/>
    <col min="4078" max="4078" width="9" style="126"/>
    <col min="4079" max="4079" width="6.875" style="126" customWidth="1"/>
    <col min="4080" max="4080" width="23" style="126" customWidth="1"/>
    <col min="4081" max="4082" width="9" style="126" customWidth="1"/>
    <col min="4083" max="4083" width="13" style="126" customWidth="1"/>
    <col min="4084" max="4085" width="9" style="126"/>
    <col min="4086" max="4086" width="11.375" style="126" customWidth="1"/>
    <col min="4087" max="4088" width="16.125" style="126" customWidth="1"/>
    <col min="4089" max="4089" width="9.375" style="126" customWidth="1"/>
    <col min="4090" max="4090" width="9.125" style="126" customWidth="1"/>
    <col min="4091" max="4091" width="6.75" style="126" bestFit="1" customWidth="1"/>
    <col min="4092" max="4092" width="7.75" style="126" customWidth="1"/>
    <col min="4093" max="4094" width="8.375" style="126" customWidth="1"/>
    <col min="4095" max="4095" width="9" style="126" customWidth="1"/>
    <col min="4096" max="4096" width="9.125" style="126" customWidth="1"/>
    <col min="4097" max="4097" width="13.25" style="126" customWidth="1"/>
    <col min="4098" max="4332" width="9" style="126"/>
    <col min="4333" max="4333" width="3.625" style="126" bestFit="1" customWidth="1"/>
    <col min="4334" max="4334" width="9" style="126"/>
    <col min="4335" max="4335" width="6.875" style="126" customWidth="1"/>
    <col min="4336" max="4336" width="23" style="126" customWidth="1"/>
    <col min="4337" max="4338" width="9" style="126" customWidth="1"/>
    <col min="4339" max="4339" width="13" style="126" customWidth="1"/>
    <col min="4340" max="4341" width="9" style="126"/>
    <col min="4342" max="4342" width="11.375" style="126" customWidth="1"/>
    <col min="4343" max="4344" width="16.125" style="126" customWidth="1"/>
    <col min="4345" max="4345" width="9.375" style="126" customWidth="1"/>
    <col min="4346" max="4346" width="9.125" style="126" customWidth="1"/>
    <col min="4347" max="4347" width="6.75" style="126" bestFit="1" customWidth="1"/>
    <col min="4348" max="4348" width="7.75" style="126" customWidth="1"/>
    <col min="4349" max="4350" width="8.375" style="126" customWidth="1"/>
    <col min="4351" max="4351" width="9" style="126" customWidth="1"/>
    <col min="4352" max="4352" width="9.125" style="126" customWidth="1"/>
    <col min="4353" max="4353" width="13.25" style="126" customWidth="1"/>
    <col min="4354" max="4588" width="9" style="126"/>
    <col min="4589" max="4589" width="3.625" style="126" bestFit="1" customWidth="1"/>
    <col min="4590" max="4590" width="9" style="126"/>
    <col min="4591" max="4591" width="6.875" style="126" customWidth="1"/>
    <col min="4592" max="4592" width="23" style="126" customWidth="1"/>
    <col min="4593" max="4594" width="9" style="126" customWidth="1"/>
    <col min="4595" max="4595" width="13" style="126" customWidth="1"/>
    <col min="4596" max="4597" width="9" style="126"/>
    <col min="4598" max="4598" width="11.375" style="126" customWidth="1"/>
    <col min="4599" max="4600" width="16.125" style="126" customWidth="1"/>
    <col min="4601" max="4601" width="9.375" style="126" customWidth="1"/>
    <col min="4602" max="4602" width="9.125" style="126" customWidth="1"/>
    <col min="4603" max="4603" width="6.75" style="126" bestFit="1" customWidth="1"/>
    <col min="4604" max="4604" width="7.75" style="126" customWidth="1"/>
    <col min="4605" max="4606" width="8.375" style="126" customWidth="1"/>
    <col min="4607" max="4607" width="9" style="126" customWidth="1"/>
    <col min="4608" max="4608" width="9.125" style="126" customWidth="1"/>
    <col min="4609" max="4609" width="13.25" style="126" customWidth="1"/>
    <col min="4610" max="4844" width="9" style="126"/>
    <col min="4845" max="4845" width="3.625" style="126" bestFit="1" customWidth="1"/>
    <col min="4846" max="4846" width="9" style="126"/>
    <col min="4847" max="4847" width="6.875" style="126" customWidth="1"/>
    <col min="4848" max="4848" width="23" style="126" customWidth="1"/>
    <col min="4849" max="4850" width="9" style="126" customWidth="1"/>
    <col min="4851" max="4851" width="13" style="126" customWidth="1"/>
    <col min="4852" max="4853" width="9" style="126"/>
    <col min="4854" max="4854" width="11.375" style="126" customWidth="1"/>
    <col min="4855" max="4856" width="16.125" style="126" customWidth="1"/>
    <col min="4857" max="4857" width="9.375" style="126" customWidth="1"/>
    <col min="4858" max="4858" width="9.125" style="126" customWidth="1"/>
    <col min="4859" max="4859" width="6.75" style="126" bestFit="1" customWidth="1"/>
    <col min="4860" max="4860" width="7.75" style="126" customWidth="1"/>
    <col min="4861" max="4862" width="8.375" style="126" customWidth="1"/>
    <col min="4863" max="4863" width="9" style="126" customWidth="1"/>
    <col min="4864" max="4864" width="9.125" style="126" customWidth="1"/>
    <col min="4865" max="4865" width="13.25" style="126" customWidth="1"/>
    <col min="4866" max="5100" width="9" style="126"/>
    <col min="5101" max="5101" width="3.625" style="126" bestFit="1" customWidth="1"/>
    <col min="5102" max="5102" width="9" style="126"/>
    <col min="5103" max="5103" width="6.875" style="126" customWidth="1"/>
    <col min="5104" max="5104" width="23" style="126" customWidth="1"/>
    <col min="5105" max="5106" width="9" style="126" customWidth="1"/>
    <col min="5107" max="5107" width="13" style="126" customWidth="1"/>
    <col min="5108" max="5109" width="9" style="126"/>
    <col min="5110" max="5110" width="11.375" style="126" customWidth="1"/>
    <col min="5111" max="5112" width="16.125" style="126" customWidth="1"/>
    <col min="5113" max="5113" width="9.375" style="126" customWidth="1"/>
    <col min="5114" max="5114" width="9.125" style="126" customWidth="1"/>
    <col min="5115" max="5115" width="6.75" style="126" bestFit="1" customWidth="1"/>
    <col min="5116" max="5116" width="7.75" style="126" customWidth="1"/>
    <col min="5117" max="5118" width="8.375" style="126" customWidth="1"/>
    <col min="5119" max="5119" width="9" style="126" customWidth="1"/>
    <col min="5120" max="5120" width="9.125" style="126" customWidth="1"/>
    <col min="5121" max="5121" width="13.25" style="126" customWidth="1"/>
    <col min="5122" max="5356" width="9" style="126"/>
    <col min="5357" max="5357" width="3.625" style="126" bestFit="1" customWidth="1"/>
    <col min="5358" max="5358" width="9" style="126"/>
    <col min="5359" max="5359" width="6.875" style="126" customWidth="1"/>
    <col min="5360" max="5360" width="23" style="126" customWidth="1"/>
    <col min="5361" max="5362" width="9" style="126" customWidth="1"/>
    <col min="5363" max="5363" width="13" style="126" customWidth="1"/>
    <col min="5364" max="5365" width="9" style="126"/>
    <col min="5366" max="5366" width="11.375" style="126" customWidth="1"/>
    <col min="5367" max="5368" width="16.125" style="126" customWidth="1"/>
    <col min="5369" max="5369" width="9.375" style="126" customWidth="1"/>
    <col min="5370" max="5370" width="9.125" style="126" customWidth="1"/>
    <col min="5371" max="5371" width="6.75" style="126" bestFit="1" customWidth="1"/>
    <col min="5372" max="5372" width="7.75" style="126" customWidth="1"/>
    <col min="5373" max="5374" width="8.375" style="126" customWidth="1"/>
    <col min="5375" max="5375" width="9" style="126" customWidth="1"/>
    <col min="5376" max="5376" width="9.125" style="126" customWidth="1"/>
    <col min="5377" max="5377" width="13.25" style="126" customWidth="1"/>
    <col min="5378" max="5612" width="9" style="126"/>
    <col min="5613" max="5613" width="3.625" style="126" bestFit="1" customWidth="1"/>
    <col min="5614" max="5614" width="9" style="126"/>
    <col min="5615" max="5615" width="6.875" style="126" customWidth="1"/>
    <col min="5616" max="5616" width="23" style="126" customWidth="1"/>
    <col min="5617" max="5618" width="9" style="126" customWidth="1"/>
    <col min="5619" max="5619" width="13" style="126" customWidth="1"/>
    <col min="5620" max="5621" width="9" style="126"/>
    <col min="5622" max="5622" width="11.375" style="126" customWidth="1"/>
    <col min="5623" max="5624" width="16.125" style="126" customWidth="1"/>
    <col min="5625" max="5625" width="9.375" style="126" customWidth="1"/>
    <col min="5626" max="5626" width="9.125" style="126" customWidth="1"/>
    <col min="5627" max="5627" width="6.75" style="126" bestFit="1" customWidth="1"/>
    <col min="5628" max="5628" width="7.75" style="126" customWidth="1"/>
    <col min="5629" max="5630" width="8.375" style="126" customWidth="1"/>
    <col min="5631" max="5631" width="9" style="126" customWidth="1"/>
    <col min="5632" max="5632" width="9.125" style="126" customWidth="1"/>
    <col min="5633" max="5633" width="13.25" style="126" customWidth="1"/>
    <col min="5634" max="5868" width="9" style="126"/>
    <col min="5869" max="5869" width="3.625" style="126" bestFit="1" customWidth="1"/>
    <col min="5870" max="5870" width="9" style="126"/>
    <col min="5871" max="5871" width="6.875" style="126" customWidth="1"/>
    <col min="5872" max="5872" width="23" style="126" customWidth="1"/>
    <col min="5873" max="5874" width="9" style="126" customWidth="1"/>
    <col min="5875" max="5875" width="13" style="126" customWidth="1"/>
    <col min="5876" max="5877" width="9" style="126"/>
    <col min="5878" max="5878" width="11.375" style="126" customWidth="1"/>
    <col min="5879" max="5880" width="16.125" style="126" customWidth="1"/>
    <col min="5881" max="5881" width="9.375" style="126" customWidth="1"/>
    <col min="5882" max="5882" width="9.125" style="126" customWidth="1"/>
    <col min="5883" max="5883" width="6.75" style="126" bestFit="1" customWidth="1"/>
    <col min="5884" max="5884" width="7.75" style="126" customWidth="1"/>
    <col min="5885" max="5886" width="8.375" style="126" customWidth="1"/>
    <col min="5887" max="5887" width="9" style="126" customWidth="1"/>
    <col min="5888" max="5888" width="9.125" style="126" customWidth="1"/>
    <col min="5889" max="5889" width="13.25" style="126" customWidth="1"/>
    <col min="5890" max="6124" width="9" style="126"/>
    <col min="6125" max="6125" width="3.625" style="126" bestFit="1" customWidth="1"/>
    <col min="6126" max="6126" width="9" style="126"/>
    <col min="6127" max="6127" width="6.875" style="126" customWidth="1"/>
    <col min="6128" max="6128" width="23" style="126" customWidth="1"/>
    <col min="6129" max="6130" width="9" style="126" customWidth="1"/>
    <col min="6131" max="6131" width="13" style="126" customWidth="1"/>
    <col min="6132" max="6133" width="9" style="126"/>
    <col min="6134" max="6134" width="11.375" style="126" customWidth="1"/>
    <col min="6135" max="6136" width="16.125" style="126" customWidth="1"/>
    <col min="6137" max="6137" width="9.375" style="126" customWidth="1"/>
    <col min="6138" max="6138" width="9.125" style="126" customWidth="1"/>
    <col min="6139" max="6139" width="6.75" style="126" bestFit="1" customWidth="1"/>
    <col min="6140" max="6140" width="7.75" style="126" customWidth="1"/>
    <col min="6141" max="6142" width="8.375" style="126" customWidth="1"/>
    <col min="6143" max="6143" width="9" style="126" customWidth="1"/>
    <col min="6144" max="6144" width="9.125" style="126" customWidth="1"/>
    <col min="6145" max="6145" width="13.25" style="126" customWidth="1"/>
    <col min="6146" max="6380" width="9" style="126"/>
    <col min="6381" max="6381" width="3.625" style="126" bestFit="1" customWidth="1"/>
    <col min="6382" max="6382" width="9" style="126"/>
    <col min="6383" max="6383" width="6.875" style="126" customWidth="1"/>
    <col min="6384" max="6384" width="23" style="126" customWidth="1"/>
    <col min="6385" max="6386" width="9" style="126" customWidth="1"/>
    <col min="6387" max="6387" width="13" style="126" customWidth="1"/>
    <col min="6388" max="6389" width="9" style="126"/>
    <col min="6390" max="6390" width="11.375" style="126" customWidth="1"/>
    <col min="6391" max="6392" width="16.125" style="126" customWidth="1"/>
    <col min="6393" max="6393" width="9.375" style="126" customWidth="1"/>
    <col min="6394" max="6394" width="9.125" style="126" customWidth="1"/>
    <col min="6395" max="6395" width="6.75" style="126" bestFit="1" customWidth="1"/>
    <col min="6396" max="6396" width="7.75" style="126" customWidth="1"/>
    <col min="6397" max="6398" width="8.375" style="126" customWidth="1"/>
    <col min="6399" max="6399" width="9" style="126" customWidth="1"/>
    <col min="6400" max="6400" width="9.125" style="126" customWidth="1"/>
    <col min="6401" max="6401" width="13.25" style="126" customWidth="1"/>
    <col min="6402" max="6636" width="9" style="126"/>
    <col min="6637" max="6637" width="3.625" style="126" bestFit="1" customWidth="1"/>
    <col min="6638" max="6638" width="9" style="126"/>
    <col min="6639" max="6639" width="6.875" style="126" customWidth="1"/>
    <col min="6640" max="6640" width="23" style="126" customWidth="1"/>
    <col min="6641" max="6642" width="9" style="126" customWidth="1"/>
    <col min="6643" max="6643" width="13" style="126" customWidth="1"/>
    <col min="6644" max="6645" width="9" style="126"/>
    <col min="6646" max="6646" width="11.375" style="126" customWidth="1"/>
    <col min="6647" max="6648" width="16.125" style="126" customWidth="1"/>
    <col min="6649" max="6649" width="9.375" style="126" customWidth="1"/>
    <col min="6650" max="6650" width="9.125" style="126" customWidth="1"/>
    <col min="6651" max="6651" width="6.75" style="126" bestFit="1" customWidth="1"/>
    <col min="6652" max="6652" width="7.75" style="126" customWidth="1"/>
    <col min="6653" max="6654" width="8.375" style="126" customWidth="1"/>
    <col min="6655" max="6655" width="9" style="126" customWidth="1"/>
    <col min="6656" max="6656" width="9.125" style="126" customWidth="1"/>
    <col min="6657" max="6657" width="13.25" style="126" customWidth="1"/>
    <col min="6658" max="6892" width="9" style="126"/>
    <col min="6893" max="6893" width="3.625" style="126" bestFit="1" customWidth="1"/>
    <col min="6894" max="6894" width="9" style="126"/>
    <col min="6895" max="6895" width="6.875" style="126" customWidth="1"/>
    <col min="6896" max="6896" width="23" style="126" customWidth="1"/>
    <col min="6897" max="6898" width="9" style="126" customWidth="1"/>
    <col min="6899" max="6899" width="13" style="126" customWidth="1"/>
    <col min="6900" max="6901" width="9" style="126"/>
    <col min="6902" max="6902" width="11.375" style="126" customWidth="1"/>
    <col min="6903" max="6904" width="16.125" style="126" customWidth="1"/>
    <col min="6905" max="6905" width="9.375" style="126" customWidth="1"/>
    <col min="6906" max="6906" width="9.125" style="126" customWidth="1"/>
    <col min="6907" max="6907" width="6.75" style="126" bestFit="1" customWidth="1"/>
    <col min="6908" max="6908" width="7.75" style="126" customWidth="1"/>
    <col min="6909" max="6910" width="8.375" style="126" customWidth="1"/>
    <col min="6911" max="6911" width="9" style="126" customWidth="1"/>
    <col min="6912" max="6912" width="9.125" style="126" customWidth="1"/>
    <col min="6913" max="6913" width="13.25" style="126" customWidth="1"/>
    <col min="6914" max="7148" width="9" style="126"/>
    <col min="7149" max="7149" width="3.625" style="126" bestFit="1" customWidth="1"/>
    <col min="7150" max="7150" width="9" style="126"/>
    <col min="7151" max="7151" width="6.875" style="126" customWidth="1"/>
    <col min="7152" max="7152" width="23" style="126" customWidth="1"/>
    <col min="7153" max="7154" width="9" style="126" customWidth="1"/>
    <col min="7155" max="7155" width="13" style="126" customWidth="1"/>
    <col min="7156" max="7157" width="9" style="126"/>
    <col min="7158" max="7158" width="11.375" style="126" customWidth="1"/>
    <col min="7159" max="7160" width="16.125" style="126" customWidth="1"/>
    <col min="7161" max="7161" width="9.375" style="126" customWidth="1"/>
    <col min="7162" max="7162" width="9.125" style="126" customWidth="1"/>
    <col min="7163" max="7163" width="6.75" style="126" bestFit="1" customWidth="1"/>
    <col min="7164" max="7164" width="7.75" style="126" customWidth="1"/>
    <col min="7165" max="7166" width="8.375" style="126" customWidth="1"/>
    <col min="7167" max="7167" width="9" style="126" customWidth="1"/>
    <col min="7168" max="7168" width="9.125" style="126" customWidth="1"/>
    <col min="7169" max="7169" width="13.25" style="126" customWidth="1"/>
    <col min="7170" max="7404" width="9" style="126"/>
    <col min="7405" max="7405" width="3.625" style="126" bestFit="1" customWidth="1"/>
    <col min="7406" max="7406" width="9" style="126"/>
    <col min="7407" max="7407" width="6.875" style="126" customWidth="1"/>
    <col min="7408" max="7408" width="23" style="126" customWidth="1"/>
    <col min="7409" max="7410" width="9" style="126" customWidth="1"/>
    <col min="7411" max="7411" width="13" style="126" customWidth="1"/>
    <col min="7412" max="7413" width="9" style="126"/>
    <col min="7414" max="7414" width="11.375" style="126" customWidth="1"/>
    <col min="7415" max="7416" width="16.125" style="126" customWidth="1"/>
    <col min="7417" max="7417" width="9.375" style="126" customWidth="1"/>
    <col min="7418" max="7418" width="9.125" style="126" customWidth="1"/>
    <col min="7419" max="7419" width="6.75" style="126" bestFit="1" customWidth="1"/>
    <col min="7420" max="7420" width="7.75" style="126" customWidth="1"/>
    <col min="7421" max="7422" width="8.375" style="126" customWidth="1"/>
    <col min="7423" max="7423" width="9" style="126" customWidth="1"/>
    <col min="7424" max="7424" width="9.125" style="126" customWidth="1"/>
    <col min="7425" max="7425" width="13.25" style="126" customWidth="1"/>
    <col min="7426" max="7660" width="9" style="126"/>
    <col min="7661" max="7661" width="3.625" style="126" bestFit="1" customWidth="1"/>
    <col min="7662" max="7662" width="9" style="126"/>
    <col min="7663" max="7663" width="6.875" style="126" customWidth="1"/>
    <col min="7664" max="7664" width="23" style="126" customWidth="1"/>
    <col min="7665" max="7666" width="9" style="126" customWidth="1"/>
    <col min="7667" max="7667" width="13" style="126" customWidth="1"/>
    <col min="7668" max="7669" width="9" style="126"/>
    <col min="7670" max="7670" width="11.375" style="126" customWidth="1"/>
    <col min="7671" max="7672" width="16.125" style="126" customWidth="1"/>
    <col min="7673" max="7673" width="9.375" style="126" customWidth="1"/>
    <col min="7674" max="7674" width="9.125" style="126" customWidth="1"/>
    <col min="7675" max="7675" width="6.75" style="126" bestFit="1" customWidth="1"/>
    <col min="7676" max="7676" width="7.75" style="126" customWidth="1"/>
    <col min="7677" max="7678" width="8.375" style="126" customWidth="1"/>
    <col min="7679" max="7679" width="9" style="126" customWidth="1"/>
    <col min="7680" max="7680" width="9.125" style="126" customWidth="1"/>
    <col min="7681" max="7681" width="13.25" style="126" customWidth="1"/>
    <col min="7682" max="7916" width="9" style="126"/>
    <col min="7917" max="7917" width="3.625" style="126" bestFit="1" customWidth="1"/>
    <col min="7918" max="7918" width="9" style="126"/>
    <col min="7919" max="7919" width="6.875" style="126" customWidth="1"/>
    <col min="7920" max="7920" width="23" style="126" customWidth="1"/>
    <col min="7921" max="7922" width="9" style="126" customWidth="1"/>
    <col min="7923" max="7923" width="13" style="126" customWidth="1"/>
    <col min="7924" max="7925" width="9" style="126"/>
    <col min="7926" max="7926" width="11.375" style="126" customWidth="1"/>
    <col min="7927" max="7928" width="16.125" style="126" customWidth="1"/>
    <col min="7929" max="7929" width="9.375" style="126" customWidth="1"/>
    <col min="7930" max="7930" width="9.125" style="126" customWidth="1"/>
    <col min="7931" max="7931" width="6.75" style="126" bestFit="1" customWidth="1"/>
    <col min="7932" max="7932" width="7.75" style="126" customWidth="1"/>
    <col min="7933" max="7934" width="8.375" style="126" customWidth="1"/>
    <col min="7935" max="7935" width="9" style="126" customWidth="1"/>
    <col min="7936" max="7936" width="9.125" style="126" customWidth="1"/>
    <col min="7937" max="7937" width="13.25" style="126" customWidth="1"/>
    <col min="7938" max="8172" width="9" style="126"/>
    <col min="8173" max="8173" width="3.625" style="126" bestFit="1" customWidth="1"/>
    <col min="8174" max="8174" width="9" style="126"/>
    <col min="8175" max="8175" width="6.875" style="126" customWidth="1"/>
    <col min="8176" max="8176" width="23" style="126" customWidth="1"/>
    <col min="8177" max="8178" width="9" style="126" customWidth="1"/>
    <col min="8179" max="8179" width="13" style="126" customWidth="1"/>
    <col min="8180" max="8181" width="9" style="126"/>
    <col min="8182" max="8182" width="11.375" style="126" customWidth="1"/>
    <col min="8183" max="8184" width="16.125" style="126" customWidth="1"/>
    <col min="8185" max="8185" width="9.375" style="126" customWidth="1"/>
    <col min="8186" max="8186" width="9.125" style="126" customWidth="1"/>
    <col min="8187" max="8187" width="6.75" style="126" bestFit="1" customWidth="1"/>
    <col min="8188" max="8188" width="7.75" style="126" customWidth="1"/>
    <col min="8189" max="8190" width="8.375" style="126" customWidth="1"/>
    <col min="8191" max="8191" width="9" style="126" customWidth="1"/>
    <col min="8192" max="8192" width="9.125" style="126" customWidth="1"/>
    <col min="8193" max="8193" width="13.25" style="126" customWidth="1"/>
    <col min="8194" max="8428" width="9" style="126"/>
    <col min="8429" max="8429" width="3.625" style="126" bestFit="1" customWidth="1"/>
    <col min="8430" max="8430" width="9" style="126"/>
    <col min="8431" max="8431" width="6.875" style="126" customWidth="1"/>
    <col min="8432" max="8432" width="23" style="126" customWidth="1"/>
    <col min="8433" max="8434" width="9" style="126" customWidth="1"/>
    <col min="8435" max="8435" width="13" style="126" customWidth="1"/>
    <col min="8436" max="8437" width="9" style="126"/>
    <col min="8438" max="8438" width="11.375" style="126" customWidth="1"/>
    <col min="8439" max="8440" width="16.125" style="126" customWidth="1"/>
    <col min="8441" max="8441" width="9.375" style="126" customWidth="1"/>
    <col min="8442" max="8442" width="9.125" style="126" customWidth="1"/>
    <col min="8443" max="8443" width="6.75" style="126" bestFit="1" customWidth="1"/>
    <col min="8444" max="8444" width="7.75" style="126" customWidth="1"/>
    <col min="8445" max="8446" width="8.375" style="126" customWidth="1"/>
    <col min="8447" max="8447" width="9" style="126" customWidth="1"/>
    <col min="8448" max="8448" width="9.125" style="126" customWidth="1"/>
    <col min="8449" max="8449" width="13.25" style="126" customWidth="1"/>
    <col min="8450" max="8684" width="9" style="126"/>
    <col min="8685" max="8685" width="3.625" style="126" bestFit="1" customWidth="1"/>
    <col min="8686" max="8686" width="9" style="126"/>
    <col min="8687" max="8687" width="6.875" style="126" customWidth="1"/>
    <col min="8688" max="8688" width="23" style="126" customWidth="1"/>
    <col min="8689" max="8690" width="9" style="126" customWidth="1"/>
    <col min="8691" max="8691" width="13" style="126" customWidth="1"/>
    <col min="8692" max="8693" width="9" style="126"/>
    <col min="8694" max="8694" width="11.375" style="126" customWidth="1"/>
    <col min="8695" max="8696" width="16.125" style="126" customWidth="1"/>
    <col min="8697" max="8697" width="9.375" style="126" customWidth="1"/>
    <col min="8698" max="8698" width="9.125" style="126" customWidth="1"/>
    <col min="8699" max="8699" width="6.75" style="126" bestFit="1" customWidth="1"/>
    <col min="8700" max="8700" width="7.75" style="126" customWidth="1"/>
    <col min="8701" max="8702" width="8.375" style="126" customWidth="1"/>
    <col min="8703" max="8703" width="9" style="126" customWidth="1"/>
    <col min="8704" max="8704" width="9.125" style="126" customWidth="1"/>
    <col min="8705" max="8705" width="13.25" style="126" customWidth="1"/>
    <col min="8706" max="8940" width="9" style="126"/>
    <col min="8941" max="8941" width="3.625" style="126" bestFit="1" customWidth="1"/>
    <col min="8942" max="8942" width="9" style="126"/>
    <col min="8943" max="8943" width="6.875" style="126" customWidth="1"/>
    <col min="8944" max="8944" width="23" style="126" customWidth="1"/>
    <col min="8945" max="8946" width="9" style="126" customWidth="1"/>
    <col min="8947" max="8947" width="13" style="126" customWidth="1"/>
    <col min="8948" max="8949" width="9" style="126"/>
    <col min="8950" max="8950" width="11.375" style="126" customWidth="1"/>
    <col min="8951" max="8952" width="16.125" style="126" customWidth="1"/>
    <col min="8953" max="8953" width="9.375" style="126" customWidth="1"/>
    <col min="8954" max="8954" width="9.125" style="126" customWidth="1"/>
    <col min="8955" max="8955" width="6.75" style="126" bestFit="1" customWidth="1"/>
    <col min="8956" max="8956" width="7.75" style="126" customWidth="1"/>
    <col min="8957" max="8958" width="8.375" style="126" customWidth="1"/>
    <col min="8959" max="8959" width="9" style="126" customWidth="1"/>
    <col min="8960" max="8960" width="9.125" style="126" customWidth="1"/>
    <col min="8961" max="8961" width="13.25" style="126" customWidth="1"/>
    <col min="8962" max="9196" width="9" style="126"/>
    <col min="9197" max="9197" width="3.625" style="126" bestFit="1" customWidth="1"/>
    <col min="9198" max="9198" width="9" style="126"/>
    <col min="9199" max="9199" width="6.875" style="126" customWidth="1"/>
    <col min="9200" max="9200" width="23" style="126" customWidth="1"/>
    <col min="9201" max="9202" width="9" style="126" customWidth="1"/>
    <col min="9203" max="9203" width="13" style="126" customWidth="1"/>
    <col min="9204" max="9205" width="9" style="126"/>
    <col min="9206" max="9206" width="11.375" style="126" customWidth="1"/>
    <col min="9207" max="9208" width="16.125" style="126" customWidth="1"/>
    <col min="9209" max="9209" width="9.375" style="126" customWidth="1"/>
    <col min="9210" max="9210" width="9.125" style="126" customWidth="1"/>
    <col min="9211" max="9211" width="6.75" style="126" bestFit="1" customWidth="1"/>
    <col min="9212" max="9212" width="7.75" style="126" customWidth="1"/>
    <col min="9213" max="9214" width="8.375" style="126" customWidth="1"/>
    <col min="9215" max="9215" width="9" style="126" customWidth="1"/>
    <col min="9216" max="9216" width="9.125" style="126" customWidth="1"/>
    <col min="9217" max="9217" width="13.25" style="126" customWidth="1"/>
    <col min="9218" max="9452" width="9" style="126"/>
    <col min="9453" max="9453" width="3.625" style="126" bestFit="1" customWidth="1"/>
    <col min="9454" max="9454" width="9" style="126"/>
    <col min="9455" max="9455" width="6.875" style="126" customWidth="1"/>
    <col min="9456" max="9456" width="23" style="126" customWidth="1"/>
    <col min="9457" max="9458" width="9" style="126" customWidth="1"/>
    <col min="9459" max="9459" width="13" style="126" customWidth="1"/>
    <col min="9460" max="9461" width="9" style="126"/>
    <col min="9462" max="9462" width="11.375" style="126" customWidth="1"/>
    <col min="9463" max="9464" width="16.125" style="126" customWidth="1"/>
    <col min="9465" max="9465" width="9.375" style="126" customWidth="1"/>
    <col min="9466" max="9466" width="9.125" style="126" customWidth="1"/>
    <col min="9467" max="9467" width="6.75" style="126" bestFit="1" customWidth="1"/>
    <col min="9468" max="9468" width="7.75" style="126" customWidth="1"/>
    <col min="9469" max="9470" width="8.375" style="126" customWidth="1"/>
    <col min="9471" max="9471" width="9" style="126" customWidth="1"/>
    <col min="9472" max="9472" width="9.125" style="126" customWidth="1"/>
    <col min="9473" max="9473" width="13.25" style="126" customWidth="1"/>
    <col min="9474" max="9708" width="9" style="126"/>
    <col min="9709" max="9709" width="3.625" style="126" bestFit="1" customWidth="1"/>
    <col min="9710" max="9710" width="9" style="126"/>
    <col min="9711" max="9711" width="6.875" style="126" customWidth="1"/>
    <col min="9712" max="9712" width="23" style="126" customWidth="1"/>
    <col min="9713" max="9714" width="9" style="126" customWidth="1"/>
    <col min="9715" max="9715" width="13" style="126" customWidth="1"/>
    <col min="9716" max="9717" width="9" style="126"/>
    <col min="9718" max="9718" width="11.375" style="126" customWidth="1"/>
    <col min="9719" max="9720" width="16.125" style="126" customWidth="1"/>
    <col min="9721" max="9721" width="9.375" style="126" customWidth="1"/>
    <col min="9722" max="9722" width="9.125" style="126" customWidth="1"/>
    <col min="9723" max="9723" width="6.75" style="126" bestFit="1" customWidth="1"/>
    <col min="9724" max="9724" width="7.75" style="126" customWidth="1"/>
    <col min="9725" max="9726" width="8.375" style="126" customWidth="1"/>
    <col min="9727" max="9727" width="9" style="126" customWidth="1"/>
    <col min="9728" max="9728" width="9.125" style="126" customWidth="1"/>
    <col min="9729" max="9729" width="13.25" style="126" customWidth="1"/>
    <col min="9730" max="9964" width="9" style="126"/>
    <col min="9965" max="9965" width="3.625" style="126" bestFit="1" customWidth="1"/>
    <col min="9966" max="9966" width="9" style="126"/>
    <col min="9967" max="9967" width="6.875" style="126" customWidth="1"/>
    <col min="9968" max="9968" width="23" style="126" customWidth="1"/>
    <col min="9969" max="9970" width="9" style="126" customWidth="1"/>
    <col min="9971" max="9971" width="13" style="126" customWidth="1"/>
    <col min="9972" max="9973" width="9" style="126"/>
    <col min="9974" max="9974" width="11.375" style="126" customWidth="1"/>
    <col min="9975" max="9976" width="16.125" style="126" customWidth="1"/>
    <col min="9977" max="9977" width="9.375" style="126" customWidth="1"/>
    <col min="9978" max="9978" width="9.125" style="126" customWidth="1"/>
    <col min="9979" max="9979" width="6.75" style="126" bestFit="1" customWidth="1"/>
    <col min="9980" max="9980" width="7.75" style="126" customWidth="1"/>
    <col min="9981" max="9982" width="8.375" style="126" customWidth="1"/>
    <col min="9983" max="9983" width="9" style="126" customWidth="1"/>
    <col min="9984" max="9984" width="9.125" style="126" customWidth="1"/>
    <col min="9985" max="9985" width="13.25" style="126" customWidth="1"/>
    <col min="9986" max="10220" width="9" style="126"/>
    <col min="10221" max="10221" width="3.625" style="126" bestFit="1" customWidth="1"/>
    <col min="10222" max="10222" width="9" style="126"/>
    <col min="10223" max="10223" width="6.875" style="126" customWidth="1"/>
    <col min="10224" max="10224" width="23" style="126" customWidth="1"/>
    <col min="10225" max="10226" width="9" style="126" customWidth="1"/>
    <col min="10227" max="10227" width="13" style="126" customWidth="1"/>
    <col min="10228" max="10229" width="9" style="126"/>
    <col min="10230" max="10230" width="11.375" style="126" customWidth="1"/>
    <col min="10231" max="10232" width="16.125" style="126" customWidth="1"/>
    <col min="10233" max="10233" width="9.375" style="126" customWidth="1"/>
    <col min="10234" max="10234" width="9.125" style="126" customWidth="1"/>
    <col min="10235" max="10235" width="6.75" style="126" bestFit="1" customWidth="1"/>
    <col min="10236" max="10236" width="7.75" style="126" customWidth="1"/>
    <col min="10237" max="10238" width="8.375" style="126" customWidth="1"/>
    <col min="10239" max="10239" width="9" style="126" customWidth="1"/>
    <col min="10240" max="10240" width="9.125" style="126" customWidth="1"/>
    <col min="10241" max="10241" width="13.25" style="126" customWidth="1"/>
    <col min="10242" max="10476" width="9" style="126"/>
    <col min="10477" max="10477" width="3.625" style="126" bestFit="1" customWidth="1"/>
    <col min="10478" max="10478" width="9" style="126"/>
    <col min="10479" max="10479" width="6.875" style="126" customWidth="1"/>
    <col min="10480" max="10480" width="23" style="126" customWidth="1"/>
    <col min="10481" max="10482" width="9" style="126" customWidth="1"/>
    <col min="10483" max="10483" width="13" style="126" customWidth="1"/>
    <col min="10484" max="10485" width="9" style="126"/>
    <col min="10486" max="10486" width="11.375" style="126" customWidth="1"/>
    <col min="10487" max="10488" width="16.125" style="126" customWidth="1"/>
    <col min="10489" max="10489" width="9.375" style="126" customWidth="1"/>
    <col min="10490" max="10490" width="9.125" style="126" customWidth="1"/>
    <col min="10491" max="10491" width="6.75" style="126" bestFit="1" customWidth="1"/>
    <col min="10492" max="10492" width="7.75" style="126" customWidth="1"/>
    <col min="10493" max="10494" width="8.375" style="126" customWidth="1"/>
    <col min="10495" max="10495" width="9" style="126" customWidth="1"/>
    <col min="10496" max="10496" width="9.125" style="126" customWidth="1"/>
    <col min="10497" max="10497" width="13.25" style="126" customWidth="1"/>
    <col min="10498" max="10732" width="9" style="126"/>
    <col min="10733" max="10733" width="3.625" style="126" bestFit="1" customWidth="1"/>
    <col min="10734" max="10734" width="9" style="126"/>
    <col min="10735" max="10735" width="6.875" style="126" customWidth="1"/>
    <col min="10736" max="10736" width="23" style="126" customWidth="1"/>
    <col min="10737" max="10738" width="9" style="126" customWidth="1"/>
    <col min="10739" max="10739" width="13" style="126" customWidth="1"/>
    <col min="10740" max="10741" width="9" style="126"/>
    <col min="10742" max="10742" width="11.375" style="126" customWidth="1"/>
    <col min="10743" max="10744" width="16.125" style="126" customWidth="1"/>
    <col min="10745" max="10745" width="9.375" style="126" customWidth="1"/>
    <col min="10746" max="10746" width="9.125" style="126" customWidth="1"/>
    <col min="10747" max="10747" width="6.75" style="126" bestFit="1" customWidth="1"/>
    <col min="10748" max="10748" width="7.75" style="126" customWidth="1"/>
    <col min="10749" max="10750" width="8.375" style="126" customWidth="1"/>
    <col min="10751" max="10751" width="9" style="126" customWidth="1"/>
    <col min="10752" max="10752" width="9.125" style="126" customWidth="1"/>
    <col min="10753" max="10753" width="13.25" style="126" customWidth="1"/>
    <col min="10754" max="10988" width="9" style="126"/>
    <col min="10989" max="10989" width="3.625" style="126" bestFit="1" customWidth="1"/>
    <col min="10990" max="10990" width="9" style="126"/>
    <col min="10991" max="10991" width="6.875" style="126" customWidth="1"/>
    <col min="10992" max="10992" width="23" style="126" customWidth="1"/>
    <col min="10993" max="10994" width="9" style="126" customWidth="1"/>
    <col min="10995" max="10995" width="13" style="126" customWidth="1"/>
    <col min="10996" max="10997" width="9" style="126"/>
    <col min="10998" max="10998" width="11.375" style="126" customWidth="1"/>
    <col min="10999" max="11000" width="16.125" style="126" customWidth="1"/>
    <col min="11001" max="11001" width="9.375" style="126" customWidth="1"/>
    <col min="11002" max="11002" width="9.125" style="126" customWidth="1"/>
    <col min="11003" max="11003" width="6.75" style="126" bestFit="1" customWidth="1"/>
    <col min="11004" max="11004" width="7.75" style="126" customWidth="1"/>
    <col min="11005" max="11006" width="8.375" style="126" customWidth="1"/>
    <col min="11007" max="11007" width="9" style="126" customWidth="1"/>
    <col min="11008" max="11008" width="9.125" style="126" customWidth="1"/>
    <col min="11009" max="11009" width="13.25" style="126" customWidth="1"/>
    <col min="11010" max="11244" width="9" style="126"/>
    <col min="11245" max="11245" width="3.625" style="126" bestFit="1" customWidth="1"/>
    <col min="11246" max="11246" width="9" style="126"/>
    <col min="11247" max="11247" width="6.875" style="126" customWidth="1"/>
    <col min="11248" max="11248" width="23" style="126" customWidth="1"/>
    <col min="11249" max="11250" width="9" style="126" customWidth="1"/>
    <col min="11251" max="11251" width="13" style="126" customWidth="1"/>
    <col min="11252" max="11253" width="9" style="126"/>
    <col min="11254" max="11254" width="11.375" style="126" customWidth="1"/>
    <col min="11255" max="11256" width="16.125" style="126" customWidth="1"/>
    <col min="11257" max="11257" width="9.375" style="126" customWidth="1"/>
    <col min="11258" max="11258" width="9.125" style="126" customWidth="1"/>
    <col min="11259" max="11259" width="6.75" style="126" bestFit="1" customWidth="1"/>
    <col min="11260" max="11260" width="7.75" style="126" customWidth="1"/>
    <col min="11261" max="11262" width="8.375" style="126" customWidth="1"/>
    <col min="11263" max="11263" width="9" style="126" customWidth="1"/>
    <col min="11264" max="11264" width="9.125" style="126" customWidth="1"/>
    <col min="11265" max="11265" width="13.25" style="126" customWidth="1"/>
    <col min="11266" max="11500" width="9" style="126"/>
    <col min="11501" max="11501" width="3.625" style="126" bestFit="1" customWidth="1"/>
    <col min="11502" max="11502" width="9" style="126"/>
    <col min="11503" max="11503" width="6.875" style="126" customWidth="1"/>
    <col min="11504" max="11504" width="23" style="126" customWidth="1"/>
    <col min="11505" max="11506" width="9" style="126" customWidth="1"/>
    <col min="11507" max="11507" width="13" style="126" customWidth="1"/>
    <col min="11508" max="11509" width="9" style="126"/>
    <col min="11510" max="11510" width="11.375" style="126" customWidth="1"/>
    <col min="11511" max="11512" width="16.125" style="126" customWidth="1"/>
    <col min="11513" max="11513" width="9.375" style="126" customWidth="1"/>
    <col min="11514" max="11514" width="9.125" style="126" customWidth="1"/>
    <col min="11515" max="11515" width="6.75" style="126" bestFit="1" customWidth="1"/>
    <col min="11516" max="11516" width="7.75" style="126" customWidth="1"/>
    <col min="11517" max="11518" width="8.375" style="126" customWidth="1"/>
    <col min="11519" max="11519" width="9" style="126" customWidth="1"/>
    <col min="11520" max="11520" width="9.125" style="126" customWidth="1"/>
    <col min="11521" max="11521" width="13.25" style="126" customWidth="1"/>
    <col min="11522" max="11756" width="9" style="126"/>
    <col min="11757" max="11757" width="3.625" style="126" bestFit="1" customWidth="1"/>
    <col min="11758" max="11758" width="9" style="126"/>
    <col min="11759" max="11759" width="6.875" style="126" customWidth="1"/>
    <col min="11760" max="11760" width="23" style="126" customWidth="1"/>
    <col min="11761" max="11762" width="9" style="126" customWidth="1"/>
    <col min="11763" max="11763" width="13" style="126" customWidth="1"/>
    <col min="11764" max="11765" width="9" style="126"/>
    <col min="11766" max="11766" width="11.375" style="126" customWidth="1"/>
    <col min="11767" max="11768" width="16.125" style="126" customWidth="1"/>
    <col min="11769" max="11769" width="9.375" style="126" customWidth="1"/>
    <col min="11770" max="11770" width="9.125" style="126" customWidth="1"/>
    <col min="11771" max="11771" width="6.75" style="126" bestFit="1" customWidth="1"/>
    <col min="11772" max="11772" width="7.75" style="126" customWidth="1"/>
    <col min="11773" max="11774" width="8.375" style="126" customWidth="1"/>
    <col min="11775" max="11775" width="9" style="126" customWidth="1"/>
    <col min="11776" max="11776" width="9.125" style="126" customWidth="1"/>
    <col min="11777" max="11777" width="13.25" style="126" customWidth="1"/>
    <col min="11778" max="12012" width="9" style="126"/>
    <col min="12013" max="12013" width="3.625" style="126" bestFit="1" customWidth="1"/>
    <col min="12014" max="12014" width="9" style="126"/>
    <col min="12015" max="12015" width="6.875" style="126" customWidth="1"/>
    <col min="12016" max="12016" width="23" style="126" customWidth="1"/>
    <col min="12017" max="12018" width="9" style="126" customWidth="1"/>
    <col min="12019" max="12019" width="13" style="126" customWidth="1"/>
    <col min="12020" max="12021" width="9" style="126"/>
    <col min="12022" max="12022" width="11.375" style="126" customWidth="1"/>
    <col min="12023" max="12024" width="16.125" style="126" customWidth="1"/>
    <col min="12025" max="12025" width="9.375" style="126" customWidth="1"/>
    <col min="12026" max="12026" width="9.125" style="126" customWidth="1"/>
    <col min="12027" max="12027" width="6.75" style="126" bestFit="1" customWidth="1"/>
    <col min="12028" max="12028" width="7.75" style="126" customWidth="1"/>
    <col min="12029" max="12030" width="8.375" style="126" customWidth="1"/>
    <col min="12031" max="12031" width="9" style="126" customWidth="1"/>
    <col min="12032" max="12032" width="9.125" style="126" customWidth="1"/>
    <col min="12033" max="12033" width="13.25" style="126" customWidth="1"/>
    <col min="12034" max="12268" width="9" style="126"/>
    <col min="12269" max="12269" width="3.625" style="126" bestFit="1" customWidth="1"/>
    <col min="12270" max="12270" width="9" style="126"/>
    <col min="12271" max="12271" width="6.875" style="126" customWidth="1"/>
    <col min="12272" max="12272" width="23" style="126" customWidth="1"/>
    <col min="12273" max="12274" width="9" style="126" customWidth="1"/>
    <col min="12275" max="12275" width="13" style="126" customWidth="1"/>
    <col min="12276" max="12277" width="9" style="126"/>
    <col min="12278" max="12278" width="11.375" style="126" customWidth="1"/>
    <col min="12279" max="12280" width="16.125" style="126" customWidth="1"/>
    <col min="12281" max="12281" width="9.375" style="126" customWidth="1"/>
    <col min="12282" max="12282" width="9.125" style="126" customWidth="1"/>
    <col min="12283" max="12283" width="6.75" style="126" bestFit="1" customWidth="1"/>
    <col min="12284" max="12284" width="7.75" style="126" customWidth="1"/>
    <col min="12285" max="12286" width="8.375" style="126" customWidth="1"/>
    <col min="12287" max="12287" width="9" style="126" customWidth="1"/>
    <col min="12288" max="12288" width="9.125" style="126" customWidth="1"/>
    <col min="12289" max="12289" width="13.25" style="126" customWidth="1"/>
    <col min="12290" max="12524" width="9" style="126"/>
    <col min="12525" max="12525" width="3.625" style="126" bestFit="1" customWidth="1"/>
    <col min="12526" max="12526" width="9" style="126"/>
    <col min="12527" max="12527" width="6.875" style="126" customWidth="1"/>
    <col min="12528" max="12528" width="23" style="126" customWidth="1"/>
    <col min="12529" max="12530" width="9" style="126" customWidth="1"/>
    <col min="12531" max="12531" width="13" style="126" customWidth="1"/>
    <col min="12532" max="12533" width="9" style="126"/>
    <col min="12534" max="12534" width="11.375" style="126" customWidth="1"/>
    <col min="12535" max="12536" width="16.125" style="126" customWidth="1"/>
    <col min="12537" max="12537" width="9.375" style="126" customWidth="1"/>
    <col min="12538" max="12538" width="9.125" style="126" customWidth="1"/>
    <col min="12539" max="12539" width="6.75" style="126" bestFit="1" customWidth="1"/>
    <col min="12540" max="12540" width="7.75" style="126" customWidth="1"/>
    <col min="12541" max="12542" width="8.375" style="126" customWidth="1"/>
    <col min="12543" max="12543" width="9" style="126" customWidth="1"/>
    <col min="12544" max="12544" width="9.125" style="126" customWidth="1"/>
    <col min="12545" max="12545" width="13.25" style="126" customWidth="1"/>
    <col min="12546" max="12780" width="9" style="126"/>
    <col min="12781" max="12781" width="3.625" style="126" bestFit="1" customWidth="1"/>
    <col min="12782" max="12782" width="9" style="126"/>
    <col min="12783" max="12783" width="6.875" style="126" customWidth="1"/>
    <col min="12784" max="12784" width="23" style="126" customWidth="1"/>
    <col min="12785" max="12786" width="9" style="126" customWidth="1"/>
    <col min="12787" max="12787" width="13" style="126" customWidth="1"/>
    <col min="12788" max="12789" width="9" style="126"/>
    <col min="12790" max="12790" width="11.375" style="126" customWidth="1"/>
    <col min="12791" max="12792" width="16.125" style="126" customWidth="1"/>
    <col min="12793" max="12793" width="9.375" style="126" customWidth="1"/>
    <col min="12794" max="12794" width="9.125" style="126" customWidth="1"/>
    <col min="12795" max="12795" width="6.75" style="126" bestFit="1" customWidth="1"/>
    <col min="12796" max="12796" width="7.75" style="126" customWidth="1"/>
    <col min="12797" max="12798" width="8.375" style="126" customWidth="1"/>
    <col min="12799" max="12799" width="9" style="126" customWidth="1"/>
    <col min="12800" max="12800" width="9.125" style="126" customWidth="1"/>
    <col min="12801" max="12801" width="13.25" style="126" customWidth="1"/>
    <col min="12802" max="13036" width="9" style="126"/>
    <col min="13037" max="13037" width="3.625" style="126" bestFit="1" customWidth="1"/>
    <col min="13038" max="13038" width="9" style="126"/>
    <col min="13039" max="13039" width="6.875" style="126" customWidth="1"/>
    <col min="13040" max="13040" width="23" style="126" customWidth="1"/>
    <col min="13041" max="13042" width="9" style="126" customWidth="1"/>
    <col min="13043" max="13043" width="13" style="126" customWidth="1"/>
    <col min="13044" max="13045" width="9" style="126"/>
    <col min="13046" max="13046" width="11.375" style="126" customWidth="1"/>
    <col min="13047" max="13048" width="16.125" style="126" customWidth="1"/>
    <col min="13049" max="13049" width="9.375" style="126" customWidth="1"/>
    <col min="13050" max="13050" width="9.125" style="126" customWidth="1"/>
    <col min="13051" max="13051" width="6.75" style="126" bestFit="1" customWidth="1"/>
    <col min="13052" max="13052" width="7.75" style="126" customWidth="1"/>
    <col min="13053" max="13054" width="8.375" style="126" customWidth="1"/>
    <col min="13055" max="13055" width="9" style="126" customWidth="1"/>
    <col min="13056" max="13056" width="9.125" style="126" customWidth="1"/>
    <col min="13057" max="13057" width="13.25" style="126" customWidth="1"/>
    <col min="13058" max="13292" width="9" style="126"/>
    <col min="13293" max="13293" width="3.625" style="126" bestFit="1" customWidth="1"/>
    <col min="13294" max="13294" width="9" style="126"/>
    <col min="13295" max="13295" width="6.875" style="126" customWidth="1"/>
    <col min="13296" max="13296" width="23" style="126" customWidth="1"/>
    <col min="13297" max="13298" width="9" style="126" customWidth="1"/>
    <col min="13299" max="13299" width="13" style="126" customWidth="1"/>
    <col min="13300" max="13301" width="9" style="126"/>
    <col min="13302" max="13302" width="11.375" style="126" customWidth="1"/>
    <col min="13303" max="13304" width="16.125" style="126" customWidth="1"/>
    <col min="13305" max="13305" width="9.375" style="126" customWidth="1"/>
    <col min="13306" max="13306" width="9.125" style="126" customWidth="1"/>
    <col min="13307" max="13307" width="6.75" style="126" bestFit="1" customWidth="1"/>
    <col min="13308" max="13308" width="7.75" style="126" customWidth="1"/>
    <col min="13309" max="13310" width="8.375" style="126" customWidth="1"/>
    <col min="13311" max="13311" width="9" style="126" customWidth="1"/>
    <col min="13312" max="13312" width="9.125" style="126" customWidth="1"/>
    <col min="13313" max="13313" width="13.25" style="126" customWidth="1"/>
    <col min="13314" max="13548" width="9" style="126"/>
    <col min="13549" max="13549" width="3.625" style="126" bestFit="1" customWidth="1"/>
    <col min="13550" max="13550" width="9" style="126"/>
    <col min="13551" max="13551" width="6.875" style="126" customWidth="1"/>
    <col min="13552" max="13552" width="23" style="126" customWidth="1"/>
    <col min="13553" max="13554" width="9" style="126" customWidth="1"/>
    <col min="13555" max="13555" width="13" style="126" customWidth="1"/>
    <col min="13556" max="13557" width="9" style="126"/>
    <col min="13558" max="13558" width="11.375" style="126" customWidth="1"/>
    <col min="13559" max="13560" width="16.125" style="126" customWidth="1"/>
    <col min="13561" max="13561" width="9.375" style="126" customWidth="1"/>
    <col min="13562" max="13562" width="9.125" style="126" customWidth="1"/>
    <col min="13563" max="13563" width="6.75" style="126" bestFit="1" customWidth="1"/>
    <col min="13564" max="13564" width="7.75" style="126" customWidth="1"/>
    <col min="13565" max="13566" width="8.375" style="126" customWidth="1"/>
    <col min="13567" max="13567" width="9" style="126" customWidth="1"/>
    <col min="13568" max="13568" width="9.125" style="126" customWidth="1"/>
    <col min="13569" max="13569" width="13.25" style="126" customWidth="1"/>
    <col min="13570" max="13804" width="9" style="126"/>
    <col min="13805" max="13805" width="3.625" style="126" bestFit="1" customWidth="1"/>
    <col min="13806" max="13806" width="9" style="126"/>
    <col min="13807" max="13807" width="6.875" style="126" customWidth="1"/>
    <col min="13808" max="13808" width="23" style="126" customWidth="1"/>
    <col min="13809" max="13810" width="9" style="126" customWidth="1"/>
    <col min="13811" max="13811" width="13" style="126" customWidth="1"/>
    <col min="13812" max="13813" width="9" style="126"/>
    <col min="13814" max="13814" width="11.375" style="126" customWidth="1"/>
    <col min="13815" max="13816" width="16.125" style="126" customWidth="1"/>
    <col min="13817" max="13817" width="9.375" style="126" customWidth="1"/>
    <col min="13818" max="13818" width="9.125" style="126" customWidth="1"/>
    <col min="13819" max="13819" width="6.75" style="126" bestFit="1" customWidth="1"/>
    <col min="13820" max="13820" width="7.75" style="126" customWidth="1"/>
    <col min="13821" max="13822" width="8.375" style="126" customWidth="1"/>
    <col min="13823" max="13823" width="9" style="126" customWidth="1"/>
    <col min="13824" max="13824" width="9.125" style="126" customWidth="1"/>
    <col min="13825" max="13825" width="13.25" style="126" customWidth="1"/>
    <col min="13826" max="14060" width="9" style="126"/>
    <col min="14061" max="14061" width="3.625" style="126" bestFit="1" customWidth="1"/>
    <col min="14062" max="14062" width="9" style="126"/>
    <col min="14063" max="14063" width="6.875" style="126" customWidth="1"/>
    <col min="14064" max="14064" width="23" style="126" customWidth="1"/>
    <col min="14065" max="14066" width="9" style="126" customWidth="1"/>
    <col min="14067" max="14067" width="13" style="126" customWidth="1"/>
    <col min="14068" max="14069" width="9" style="126"/>
    <col min="14070" max="14070" width="11.375" style="126" customWidth="1"/>
    <col min="14071" max="14072" width="16.125" style="126" customWidth="1"/>
    <col min="14073" max="14073" width="9.375" style="126" customWidth="1"/>
    <col min="14074" max="14074" width="9.125" style="126" customWidth="1"/>
    <col min="14075" max="14075" width="6.75" style="126" bestFit="1" customWidth="1"/>
    <col min="14076" max="14076" width="7.75" style="126" customWidth="1"/>
    <col min="14077" max="14078" width="8.375" style="126" customWidth="1"/>
    <col min="14079" max="14079" width="9" style="126" customWidth="1"/>
    <col min="14080" max="14080" width="9.125" style="126" customWidth="1"/>
    <col min="14081" max="14081" width="13.25" style="126" customWidth="1"/>
    <col min="14082" max="14316" width="9" style="126"/>
    <col min="14317" max="14317" width="3.625" style="126" bestFit="1" customWidth="1"/>
    <col min="14318" max="14318" width="9" style="126"/>
    <col min="14319" max="14319" width="6.875" style="126" customWidth="1"/>
    <col min="14320" max="14320" width="23" style="126" customWidth="1"/>
    <col min="14321" max="14322" width="9" style="126" customWidth="1"/>
    <col min="14323" max="14323" width="13" style="126" customWidth="1"/>
    <col min="14324" max="14325" width="9" style="126"/>
    <col min="14326" max="14326" width="11.375" style="126" customWidth="1"/>
    <col min="14327" max="14328" width="16.125" style="126" customWidth="1"/>
    <col min="14329" max="14329" width="9.375" style="126" customWidth="1"/>
    <col min="14330" max="14330" width="9.125" style="126" customWidth="1"/>
    <col min="14331" max="14331" width="6.75" style="126" bestFit="1" customWidth="1"/>
    <col min="14332" max="14332" width="7.75" style="126" customWidth="1"/>
    <col min="14333" max="14334" width="8.375" style="126" customWidth="1"/>
    <col min="14335" max="14335" width="9" style="126" customWidth="1"/>
    <col min="14336" max="14336" width="9.125" style="126" customWidth="1"/>
    <col min="14337" max="14337" width="13.25" style="126" customWidth="1"/>
    <col min="14338" max="14572" width="9" style="126"/>
    <col min="14573" max="14573" width="3.625" style="126" bestFit="1" customWidth="1"/>
    <col min="14574" max="14574" width="9" style="126"/>
    <col min="14575" max="14575" width="6.875" style="126" customWidth="1"/>
    <col min="14576" max="14576" width="23" style="126" customWidth="1"/>
    <col min="14577" max="14578" width="9" style="126" customWidth="1"/>
    <col min="14579" max="14579" width="13" style="126" customWidth="1"/>
    <col min="14580" max="14581" width="9" style="126"/>
    <col min="14582" max="14582" width="11.375" style="126" customWidth="1"/>
    <col min="14583" max="14584" width="16.125" style="126" customWidth="1"/>
    <col min="14585" max="14585" width="9.375" style="126" customWidth="1"/>
    <col min="14586" max="14586" width="9.125" style="126" customWidth="1"/>
    <col min="14587" max="14587" width="6.75" style="126" bestFit="1" customWidth="1"/>
    <col min="14588" max="14588" width="7.75" style="126" customWidth="1"/>
    <col min="14589" max="14590" width="8.375" style="126" customWidth="1"/>
    <col min="14591" max="14591" width="9" style="126" customWidth="1"/>
    <col min="14592" max="14592" width="9.125" style="126" customWidth="1"/>
    <col min="14593" max="14593" width="13.25" style="126" customWidth="1"/>
    <col min="14594" max="14828" width="9" style="126"/>
    <col min="14829" max="14829" width="3.625" style="126" bestFit="1" customWidth="1"/>
    <col min="14830" max="14830" width="9" style="126"/>
    <col min="14831" max="14831" width="6.875" style="126" customWidth="1"/>
    <col min="14832" max="14832" width="23" style="126" customWidth="1"/>
    <col min="14833" max="14834" width="9" style="126" customWidth="1"/>
    <col min="14835" max="14835" width="13" style="126" customWidth="1"/>
    <col min="14836" max="14837" width="9" style="126"/>
    <col min="14838" max="14838" width="11.375" style="126" customWidth="1"/>
    <col min="14839" max="14840" width="16.125" style="126" customWidth="1"/>
    <col min="14841" max="14841" width="9.375" style="126" customWidth="1"/>
    <col min="14842" max="14842" width="9.125" style="126" customWidth="1"/>
    <col min="14843" max="14843" width="6.75" style="126" bestFit="1" customWidth="1"/>
    <col min="14844" max="14844" width="7.75" style="126" customWidth="1"/>
    <col min="14845" max="14846" width="8.375" style="126" customWidth="1"/>
    <col min="14847" max="14847" width="9" style="126" customWidth="1"/>
    <col min="14848" max="14848" width="9.125" style="126" customWidth="1"/>
    <col min="14849" max="14849" width="13.25" style="126" customWidth="1"/>
    <col min="14850" max="15084" width="9" style="126"/>
    <col min="15085" max="15085" width="3.625" style="126" bestFit="1" customWidth="1"/>
    <col min="15086" max="15086" width="9" style="126"/>
    <col min="15087" max="15087" width="6.875" style="126" customWidth="1"/>
    <col min="15088" max="15088" width="23" style="126" customWidth="1"/>
    <col min="15089" max="15090" width="9" style="126" customWidth="1"/>
    <col min="15091" max="15091" width="13" style="126" customWidth="1"/>
    <col min="15092" max="15093" width="9" style="126"/>
    <col min="15094" max="15094" width="11.375" style="126" customWidth="1"/>
    <col min="15095" max="15096" width="16.125" style="126" customWidth="1"/>
    <col min="15097" max="15097" width="9.375" style="126" customWidth="1"/>
    <col min="15098" max="15098" width="9.125" style="126" customWidth="1"/>
    <col min="15099" max="15099" width="6.75" style="126" bestFit="1" customWidth="1"/>
    <col min="15100" max="15100" width="7.75" style="126" customWidth="1"/>
    <col min="15101" max="15102" width="8.375" style="126" customWidth="1"/>
    <col min="15103" max="15103" width="9" style="126" customWidth="1"/>
    <col min="15104" max="15104" width="9.125" style="126" customWidth="1"/>
    <col min="15105" max="15105" width="13.25" style="126" customWidth="1"/>
    <col min="15106" max="15340" width="9" style="126"/>
    <col min="15341" max="15341" width="3.625" style="126" bestFit="1" customWidth="1"/>
    <col min="15342" max="15342" width="9" style="126"/>
    <col min="15343" max="15343" width="6.875" style="126" customWidth="1"/>
    <col min="15344" max="15344" width="23" style="126" customWidth="1"/>
    <col min="15345" max="15346" width="9" style="126" customWidth="1"/>
    <col min="15347" max="15347" width="13" style="126" customWidth="1"/>
    <col min="15348" max="15349" width="9" style="126"/>
    <col min="15350" max="15350" width="11.375" style="126" customWidth="1"/>
    <col min="15351" max="15352" width="16.125" style="126" customWidth="1"/>
    <col min="15353" max="15353" width="9.375" style="126" customWidth="1"/>
    <col min="15354" max="15354" width="9.125" style="126" customWidth="1"/>
    <col min="15355" max="15355" width="6.75" style="126" bestFit="1" customWidth="1"/>
    <col min="15356" max="15356" width="7.75" style="126" customWidth="1"/>
    <col min="15357" max="15358" width="8.375" style="126" customWidth="1"/>
    <col min="15359" max="15359" width="9" style="126" customWidth="1"/>
    <col min="15360" max="15360" width="9.125" style="126" customWidth="1"/>
    <col min="15361" max="15361" width="13.25" style="126" customWidth="1"/>
    <col min="15362" max="15596" width="9" style="126"/>
    <col min="15597" max="15597" width="3.625" style="126" bestFit="1" customWidth="1"/>
    <col min="15598" max="15598" width="9" style="126"/>
    <col min="15599" max="15599" width="6.875" style="126" customWidth="1"/>
    <col min="15600" max="15600" width="23" style="126" customWidth="1"/>
    <col min="15601" max="15602" width="9" style="126" customWidth="1"/>
    <col min="15603" max="15603" width="13" style="126" customWidth="1"/>
    <col min="15604" max="15605" width="9" style="126"/>
    <col min="15606" max="15606" width="11.375" style="126" customWidth="1"/>
    <col min="15607" max="15608" width="16.125" style="126" customWidth="1"/>
    <col min="15609" max="15609" width="9.375" style="126" customWidth="1"/>
    <col min="15610" max="15610" width="9.125" style="126" customWidth="1"/>
    <col min="15611" max="15611" width="6.75" style="126" bestFit="1" customWidth="1"/>
    <col min="15612" max="15612" width="7.75" style="126" customWidth="1"/>
    <col min="15613" max="15614" width="8.375" style="126" customWidth="1"/>
    <col min="15615" max="15615" width="9" style="126" customWidth="1"/>
    <col min="15616" max="15616" width="9.125" style="126" customWidth="1"/>
    <col min="15617" max="15617" width="13.25" style="126" customWidth="1"/>
    <col min="15618" max="15852" width="9" style="126"/>
    <col min="15853" max="15853" width="3.625" style="126" bestFit="1" customWidth="1"/>
    <col min="15854" max="15854" width="9" style="126"/>
    <col min="15855" max="15855" width="6.875" style="126" customWidth="1"/>
    <col min="15856" max="15856" width="23" style="126" customWidth="1"/>
    <col min="15857" max="15858" width="9" style="126" customWidth="1"/>
    <col min="15859" max="15859" width="13" style="126" customWidth="1"/>
    <col min="15860" max="15861" width="9" style="126"/>
    <col min="15862" max="15862" width="11.375" style="126" customWidth="1"/>
    <col min="15863" max="15864" width="16.125" style="126" customWidth="1"/>
    <col min="15865" max="15865" width="9.375" style="126" customWidth="1"/>
    <col min="15866" max="15866" width="9.125" style="126" customWidth="1"/>
    <col min="15867" max="15867" width="6.75" style="126" bestFit="1" customWidth="1"/>
    <col min="15868" max="15868" width="7.75" style="126" customWidth="1"/>
    <col min="15869" max="15870" width="8.375" style="126" customWidth="1"/>
    <col min="15871" max="15871" width="9" style="126" customWidth="1"/>
    <col min="15872" max="15872" width="9.125" style="126" customWidth="1"/>
    <col min="15873" max="15873" width="13.25" style="126" customWidth="1"/>
    <col min="15874" max="16108" width="9" style="126"/>
    <col min="16109" max="16109" width="3.625" style="126" bestFit="1" customWidth="1"/>
    <col min="16110" max="16110" width="9" style="126"/>
    <col min="16111" max="16111" width="6.875" style="126" customWidth="1"/>
    <col min="16112" max="16112" width="23" style="126" customWidth="1"/>
    <col min="16113" max="16114" width="9" style="126" customWidth="1"/>
    <col min="16115" max="16115" width="13" style="126" customWidth="1"/>
    <col min="16116" max="16117" width="9" style="126"/>
    <col min="16118" max="16118" width="11.375" style="126" customWidth="1"/>
    <col min="16119" max="16120" width="16.125" style="126" customWidth="1"/>
    <col min="16121" max="16121" width="9.375" style="126" customWidth="1"/>
    <col min="16122" max="16122" width="9.125" style="126" customWidth="1"/>
    <col min="16123" max="16123" width="6.75" style="126" bestFit="1" customWidth="1"/>
    <col min="16124" max="16124" width="7.75" style="126" customWidth="1"/>
    <col min="16125" max="16126" width="8.375" style="126" customWidth="1"/>
    <col min="16127" max="16127" width="9" style="126" customWidth="1"/>
    <col min="16128" max="16128" width="9.125" style="126" customWidth="1"/>
    <col min="16129" max="16129" width="13.25" style="126" customWidth="1"/>
    <col min="16130" max="16384" width="9" style="126"/>
  </cols>
  <sheetData>
    <row r="1" spans="1:20" s="125" customFormat="1" ht="15.75" x14ac:dyDescent="0.25">
      <c r="A1" s="258" t="str">
        <f>XDCL!B3</f>
        <v>ID Space</v>
      </c>
      <c r="B1" s="259"/>
      <c r="C1" s="259"/>
      <c r="D1" s="260"/>
      <c r="E1" s="325" t="s">
        <v>76</v>
      </c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7"/>
    </row>
    <row r="2" spans="1:20" s="125" customFormat="1" ht="15.75" x14ac:dyDescent="0.25">
      <c r="A2" s="261"/>
      <c r="B2" s="262"/>
      <c r="C2" s="262"/>
      <c r="D2" s="263"/>
      <c r="E2" s="328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30"/>
    </row>
    <row r="3" spans="1:20" x14ac:dyDescent="0.25">
      <c r="M3" s="18" t="s">
        <v>37</v>
      </c>
    </row>
    <row r="4" spans="1:20" x14ac:dyDescent="0.25">
      <c r="A4" s="284" t="s">
        <v>0</v>
      </c>
      <c r="B4" s="284" t="s">
        <v>13</v>
      </c>
      <c r="C4" s="284"/>
      <c r="D4" s="319" t="s">
        <v>14</v>
      </c>
      <c r="E4" s="284" t="s">
        <v>15</v>
      </c>
      <c r="F4" s="284"/>
      <c r="G4" s="284" t="s">
        <v>40</v>
      </c>
      <c r="H4" s="284" t="s">
        <v>17</v>
      </c>
      <c r="I4" s="284"/>
      <c r="J4" s="322" t="s">
        <v>16</v>
      </c>
      <c r="K4" s="284" t="s">
        <v>18</v>
      </c>
      <c r="L4" s="284" t="s">
        <v>19</v>
      </c>
      <c r="M4" s="149" t="s">
        <v>361</v>
      </c>
      <c r="N4" s="320" t="s">
        <v>123</v>
      </c>
      <c r="O4" s="321"/>
      <c r="P4" s="321"/>
      <c r="Q4" s="321"/>
      <c r="R4" s="324"/>
      <c r="S4" s="320" t="s">
        <v>186</v>
      </c>
      <c r="T4" s="321"/>
    </row>
    <row r="5" spans="1:20" x14ac:dyDescent="0.25">
      <c r="A5" s="284"/>
      <c r="B5" s="119" t="s">
        <v>23</v>
      </c>
      <c r="C5" s="119" t="s">
        <v>158</v>
      </c>
      <c r="D5" s="319"/>
      <c r="E5" s="119" t="s">
        <v>345</v>
      </c>
      <c r="F5" s="119" t="s">
        <v>158</v>
      </c>
      <c r="G5" s="284"/>
      <c r="H5" s="119" t="s">
        <v>25</v>
      </c>
      <c r="I5" s="119" t="s">
        <v>26</v>
      </c>
      <c r="J5" s="323"/>
      <c r="K5" s="284"/>
      <c r="L5" s="284"/>
      <c r="M5" s="119" t="s">
        <v>360</v>
      </c>
      <c r="N5" s="119">
        <v>1</v>
      </c>
      <c r="O5" s="119">
        <v>2</v>
      </c>
      <c r="P5" s="119">
        <v>3</v>
      </c>
      <c r="Q5" s="119">
        <v>4</v>
      </c>
      <c r="R5" s="119">
        <v>5</v>
      </c>
      <c r="S5" s="119" t="s">
        <v>158</v>
      </c>
      <c r="T5" s="119" t="str">
        <f>CTY!O17</f>
        <v>Giám sát</v>
      </c>
    </row>
    <row r="6" spans="1:20" x14ac:dyDescent="0.25">
      <c r="A6" s="113">
        <v>1</v>
      </c>
      <c r="B6" s="130" t="s">
        <v>27</v>
      </c>
      <c r="C6" s="128" t="s">
        <v>41</v>
      </c>
      <c r="D6" s="132" t="s">
        <v>100</v>
      </c>
      <c r="E6" s="133">
        <v>0.05</v>
      </c>
      <c r="F6" s="44">
        <v>1</v>
      </c>
      <c r="G6" s="129" t="s">
        <v>194</v>
      </c>
      <c r="H6" s="60"/>
      <c r="I6" s="60">
        <v>10</v>
      </c>
      <c r="J6" s="60" t="s">
        <v>103</v>
      </c>
      <c r="K6" s="60" t="s">
        <v>117</v>
      </c>
      <c r="L6" s="7" t="s">
        <v>283</v>
      </c>
      <c r="M6" s="60">
        <f>I6</f>
        <v>10</v>
      </c>
      <c r="N6" s="60"/>
      <c r="O6" s="60"/>
      <c r="P6" s="60">
        <f>M6</f>
        <v>10</v>
      </c>
      <c r="Q6" s="60"/>
      <c r="R6" s="60"/>
      <c r="S6" s="60" t="s">
        <v>121</v>
      </c>
      <c r="T6" s="60" t="s">
        <v>122</v>
      </c>
    </row>
    <row r="7" spans="1:20" x14ac:dyDescent="0.25">
      <c r="A7" s="113">
        <v>2</v>
      </c>
      <c r="B7" s="130" t="s">
        <v>28</v>
      </c>
      <c r="C7" s="131" t="s">
        <v>42</v>
      </c>
      <c r="D7" s="132" t="s">
        <v>101</v>
      </c>
      <c r="E7" s="133">
        <v>0.05</v>
      </c>
      <c r="F7" s="44">
        <v>1</v>
      </c>
      <c r="G7" s="129" t="s">
        <v>197</v>
      </c>
      <c r="H7" s="60"/>
      <c r="I7" s="60">
        <v>13.3</v>
      </c>
      <c r="J7" s="60" t="s">
        <v>99</v>
      </c>
      <c r="K7" s="60" t="s">
        <v>60</v>
      </c>
      <c r="L7" s="7" t="s">
        <v>283</v>
      </c>
      <c r="M7" s="60">
        <f>I7/12</f>
        <v>1.1083333333333334</v>
      </c>
      <c r="N7" s="60"/>
      <c r="O7" s="60"/>
      <c r="P7" s="60">
        <f t="shared" ref="P7:P15" si="0">M7</f>
        <v>1.1083333333333334</v>
      </c>
      <c r="Q7" s="60"/>
      <c r="R7" s="60"/>
      <c r="S7" s="60" t="s">
        <v>121</v>
      </c>
      <c r="T7" s="60"/>
    </row>
    <row r="8" spans="1:20" s="134" customFormat="1" x14ac:dyDescent="0.25">
      <c r="A8" s="157">
        <v>3</v>
      </c>
      <c r="B8" s="92"/>
      <c r="C8" s="92" t="s">
        <v>269</v>
      </c>
      <c r="D8" s="114" t="s">
        <v>237</v>
      </c>
      <c r="E8" s="150">
        <v>0.25</v>
      </c>
      <c r="F8" s="94">
        <v>1</v>
      </c>
      <c r="G8" s="95" t="s">
        <v>239</v>
      </c>
      <c r="H8" s="96"/>
      <c r="I8" s="97">
        <v>54</v>
      </c>
      <c r="J8" s="96" t="s">
        <v>240</v>
      </c>
      <c r="K8" s="96" t="s">
        <v>117</v>
      </c>
      <c r="L8" s="103" t="s">
        <v>287</v>
      </c>
      <c r="M8" s="96">
        <f>I8</f>
        <v>54</v>
      </c>
      <c r="N8" s="96"/>
      <c r="O8" s="96"/>
      <c r="P8" s="60">
        <f t="shared" si="0"/>
        <v>54</v>
      </c>
      <c r="Q8" s="96"/>
      <c r="R8" s="96"/>
      <c r="S8" s="60" t="s">
        <v>121</v>
      </c>
      <c r="T8" s="96" t="s">
        <v>122</v>
      </c>
    </row>
    <row r="9" spans="1:20" s="134" customFormat="1" x14ac:dyDescent="0.25">
      <c r="A9" s="157">
        <v>4</v>
      </c>
      <c r="B9" s="298" t="s">
        <v>248</v>
      </c>
      <c r="C9" s="92" t="s">
        <v>270</v>
      </c>
      <c r="D9" s="248" t="s">
        <v>241</v>
      </c>
      <c r="E9" s="299">
        <v>0.25</v>
      </c>
      <c r="F9" s="94">
        <v>0.25</v>
      </c>
      <c r="G9" s="95" t="s">
        <v>242</v>
      </c>
      <c r="H9" s="96"/>
      <c r="I9" s="101"/>
      <c r="J9" s="96"/>
      <c r="K9" s="96" t="s">
        <v>228</v>
      </c>
      <c r="L9" s="103" t="s">
        <v>288</v>
      </c>
      <c r="M9" s="101">
        <f>I9</f>
        <v>0</v>
      </c>
      <c r="N9" s="96"/>
      <c r="O9" s="96"/>
      <c r="P9" s="60">
        <f t="shared" si="0"/>
        <v>0</v>
      </c>
      <c r="Q9" s="96"/>
      <c r="R9" s="96"/>
      <c r="S9" s="60" t="s">
        <v>121</v>
      </c>
      <c r="T9" s="96" t="s">
        <v>122</v>
      </c>
    </row>
    <row r="10" spans="1:20" s="134" customFormat="1" x14ac:dyDescent="0.25">
      <c r="A10" s="157">
        <v>5</v>
      </c>
      <c r="B10" s="298"/>
      <c r="C10" s="92" t="s">
        <v>271</v>
      </c>
      <c r="D10" s="249"/>
      <c r="E10" s="298"/>
      <c r="F10" s="94">
        <v>0.7</v>
      </c>
      <c r="G10" s="95" t="s">
        <v>243</v>
      </c>
      <c r="H10" s="96"/>
      <c r="I10" s="97">
        <v>10</v>
      </c>
      <c r="J10" s="96" t="s">
        <v>244</v>
      </c>
      <c r="K10" s="96" t="s">
        <v>60</v>
      </c>
      <c r="L10" s="103" t="s">
        <v>288</v>
      </c>
      <c r="M10" s="96">
        <f>I10/12</f>
        <v>0.83333333333333337</v>
      </c>
      <c r="N10" s="96"/>
      <c r="O10" s="96"/>
      <c r="P10" s="60">
        <f t="shared" si="0"/>
        <v>0.83333333333333337</v>
      </c>
      <c r="Q10" s="96"/>
      <c r="R10" s="96"/>
      <c r="S10" s="60" t="s">
        <v>121</v>
      </c>
      <c r="T10" s="96" t="s">
        <v>122</v>
      </c>
    </row>
    <row r="11" spans="1:20" s="134" customFormat="1" x14ac:dyDescent="0.25">
      <c r="A11" s="157">
        <v>6</v>
      </c>
      <c r="B11" s="298"/>
      <c r="C11" s="92" t="s">
        <v>272</v>
      </c>
      <c r="D11" s="250"/>
      <c r="E11" s="298"/>
      <c r="F11" s="94">
        <v>0.05</v>
      </c>
      <c r="G11" s="95" t="s">
        <v>280</v>
      </c>
      <c r="H11" s="96"/>
      <c r="I11" s="97" t="s">
        <v>247</v>
      </c>
      <c r="J11" s="96"/>
      <c r="K11" s="96" t="s">
        <v>117</v>
      </c>
      <c r="L11" s="103" t="s">
        <v>284</v>
      </c>
      <c r="M11" s="96" t="str">
        <f>I11</f>
        <v>20/7/2020</v>
      </c>
      <c r="N11" s="96"/>
      <c r="O11" s="96"/>
      <c r="P11" s="60" t="str">
        <f t="shared" si="0"/>
        <v>20/7/2020</v>
      </c>
      <c r="Q11" s="96"/>
      <c r="R11" s="96"/>
      <c r="S11" s="60" t="s">
        <v>121</v>
      </c>
      <c r="T11" s="96"/>
    </row>
    <row r="12" spans="1:20" s="124" customFormat="1" ht="30" x14ac:dyDescent="0.2">
      <c r="A12" s="120">
        <v>7</v>
      </c>
      <c r="B12" s="300" t="s">
        <v>344</v>
      </c>
      <c r="C12" s="139" t="s">
        <v>348</v>
      </c>
      <c r="D12" s="302" t="s">
        <v>291</v>
      </c>
      <c r="E12" s="305">
        <v>0.25</v>
      </c>
      <c r="F12" s="140">
        <v>0.2</v>
      </c>
      <c r="G12" s="122" t="s">
        <v>299</v>
      </c>
      <c r="H12" s="60"/>
      <c r="I12" s="60">
        <v>3</v>
      </c>
      <c r="J12" s="60" t="s">
        <v>244</v>
      </c>
      <c r="K12" s="96" t="s">
        <v>117</v>
      </c>
      <c r="L12" s="103" t="s">
        <v>287</v>
      </c>
      <c r="M12" s="60">
        <f>I12</f>
        <v>3</v>
      </c>
      <c r="N12" s="60"/>
      <c r="O12" s="60"/>
      <c r="P12" s="60">
        <f t="shared" si="0"/>
        <v>3</v>
      </c>
      <c r="Q12" s="60"/>
      <c r="R12" s="60"/>
      <c r="S12" s="60" t="s">
        <v>121</v>
      </c>
      <c r="T12" s="139" t="s">
        <v>122</v>
      </c>
    </row>
    <row r="13" spans="1:20" s="124" customFormat="1" x14ac:dyDescent="0.2">
      <c r="A13" s="120">
        <v>8</v>
      </c>
      <c r="B13" s="301"/>
      <c r="C13" s="139" t="s">
        <v>349</v>
      </c>
      <c r="D13" s="303"/>
      <c r="E13" s="306"/>
      <c r="F13" s="140">
        <v>0.2</v>
      </c>
      <c r="G13" s="123" t="s">
        <v>300</v>
      </c>
      <c r="H13" s="60"/>
      <c r="I13" s="60">
        <v>1</v>
      </c>
      <c r="J13" s="60" t="s">
        <v>244</v>
      </c>
      <c r="K13" s="96" t="s">
        <v>117</v>
      </c>
      <c r="L13" s="103" t="s">
        <v>287</v>
      </c>
      <c r="M13" s="60">
        <f>I13</f>
        <v>1</v>
      </c>
      <c r="N13" s="60"/>
      <c r="O13" s="60"/>
      <c r="P13" s="60">
        <f t="shared" si="0"/>
        <v>1</v>
      </c>
      <c r="Q13" s="60"/>
      <c r="R13" s="60"/>
      <c r="S13" s="60" t="s">
        <v>121</v>
      </c>
      <c r="T13" s="139" t="s">
        <v>122</v>
      </c>
    </row>
    <row r="14" spans="1:20" s="124" customFormat="1" x14ac:dyDescent="0.2">
      <c r="A14" s="120">
        <v>9</v>
      </c>
      <c r="B14" s="308"/>
      <c r="C14" s="139" t="s">
        <v>350</v>
      </c>
      <c r="D14" s="304"/>
      <c r="E14" s="307"/>
      <c r="F14" s="140">
        <v>0.6</v>
      </c>
      <c r="G14" s="123" t="s">
        <v>311</v>
      </c>
      <c r="H14" s="60"/>
      <c r="I14" s="60">
        <v>2</v>
      </c>
      <c r="J14" s="60" t="s">
        <v>106</v>
      </c>
      <c r="K14" s="96" t="s">
        <v>117</v>
      </c>
      <c r="L14" s="103" t="s">
        <v>287</v>
      </c>
      <c r="M14" s="60">
        <f>I14</f>
        <v>2</v>
      </c>
      <c r="N14" s="60"/>
      <c r="O14" s="60"/>
      <c r="P14" s="60">
        <f t="shared" si="0"/>
        <v>2</v>
      </c>
      <c r="Q14" s="60"/>
      <c r="R14" s="60"/>
      <c r="S14" s="60" t="s">
        <v>121</v>
      </c>
      <c r="T14" s="139" t="s">
        <v>122</v>
      </c>
    </row>
    <row r="15" spans="1:20" s="124" customFormat="1" ht="30" x14ac:dyDescent="0.2">
      <c r="A15" s="120">
        <v>10</v>
      </c>
      <c r="B15" s="142" t="s">
        <v>323</v>
      </c>
      <c r="C15" s="139" t="s">
        <v>351</v>
      </c>
      <c r="D15" s="121" t="s">
        <v>319</v>
      </c>
      <c r="E15" s="147">
        <v>0.2</v>
      </c>
      <c r="F15" s="140">
        <v>1</v>
      </c>
      <c r="G15" s="123" t="s">
        <v>330</v>
      </c>
      <c r="H15" s="60"/>
      <c r="I15" s="60">
        <v>100</v>
      </c>
      <c r="J15" s="60" t="s">
        <v>103</v>
      </c>
      <c r="K15" s="96" t="s">
        <v>117</v>
      </c>
      <c r="L15" s="103" t="s">
        <v>287</v>
      </c>
      <c r="M15" s="60">
        <f>I15</f>
        <v>100</v>
      </c>
      <c r="N15" s="60"/>
      <c r="O15" s="60"/>
      <c r="P15" s="60">
        <f t="shared" si="0"/>
        <v>100</v>
      </c>
      <c r="Q15" s="60"/>
      <c r="R15" s="60"/>
      <c r="S15" s="60" t="s">
        <v>121</v>
      </c>
      <c r="T15" s="139" t="s">
        <v>122</v>
      </c>
    </row>
    <row r="16" spans="1:20" x14ac:dyDescent="0.25">
      <c r="A16" s="257" t="s">
        <v>33</v>
      </c>
      <c r="B16" s="257"/>
      <c r="C16" s="257"/>
      <c r="D16" s="257"/>
      <c r="E16" s="143">
        <f>SUM(E7:E15)</f>
        <v>1</v>
      </c>
      <c r="F16" s="143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</row>
    <row r="17" spans="1:20" x14ac:dyDescent="0.25">
      <c r="A17" s="117"/>
      <c r="B17" s="117"/>
      <c r="C17" s="117"/>
      <c r="D17" s="43"/>
      <c r="E17" s="145"/>
      <c r="F17" s="145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</row>
    <row r="18" spans="1:20" x14ac:dyDescent="0.25">
      <c r="A18" s="117"/>
      <c r="B18" s="117"/>
      <c r="C18" s="117"/>
      <c r="D18" s="43"/>
      <c r="E18" s="145"/>
      <c r="F18" s="145"/>
      <c r="G18" s="146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</row>
    <row r="20" spans="1:20" x14ac:dyDescent="0.25">
      <c r="D20" s="126"/>
      <c r="F20" s="51"/>
      <c r="L20" s="118" t="s">
        <v>36</v>
      </c>
      <c r="M20" s="118"/>
      <c r="N20" s="118"/>
      <c r="O20" s="118"/>
      <c r="P20" s="118"/>
      <c r="Q20" s="118"/>
      <c r="R20" s="118"/>
      <c r="S20" s="118"/>
    </row>
    <row r="21" spans="1:20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117" t="s">
        <v>35</v>
      </c>
      <c r="M21" s="117"/>
      <c r="N21" s="117"/>
      <c r="O21" s="117"/>
      <c r="P21" s="117"/>
      <c r="Q21" s="117"/>
      <c r="R21" s="117"/>
      <c r="S21" s="117"/>
    </row>
    <row r="22" spans="1:20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20" x14ac:dyDescent="0.25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20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20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20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20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20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117"/>
      <c r="M28" s="117"/>
      <c r="N28" s="117"/>
      <c r="O28" s="117"/>
      <c r="P28" s="117"/>
      <c r="Q28" s="117"/>
      <c r="R28" s="117"/>
      <c r="S28" s="117"/>
    </row>
    <row r="29" spans="1:20" x14ac:dyDescent="0.25">
      <c r="D29" s="126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spans="1:20" x14ac:dyDescent="0.25">
      <c r="D30" s="126"/>
      <c r="I30" s="53"/>
      <c r="J30" s="53"/>
      <c r="K30" s="53"/>
      <c r="L30" s="53"/>
      <c r="M30" s="53"/>
      <c r="N30" s="53"/>
      <c r="O30" s="53"/>
      <c r="P30" s="53"/>
      <c r="Q30" s="53"/>
      <c r="R30" s="53"/>
    </row>
  </sheetData>
  <autoFilter ref="A5:T16"/>
  <mergeCells count="20">
    <mergeCell ref="S4:T4"/>
    <mergeCell ref="A1:D2"/>
    <mergeCell ref="E1:T2"/>
    <mergeCell ref="A4:A5"/>
    <mergeCell ref="B4:C4"/>
    <mergeCell ref="D4:D5"/>
    <mergeCell ref="E4:F4"/>
    <mergeCell ref="G4:G5"/>
    <mergeCell ref="H4:I4"/>
    <mergeCell ref="J4:J5"/>
    <mergeCell ref="K4:K5"/>
    <mergeCell ref="A16:D16"/>
    <mergeCell ref="N4:R4"/>
    <mergeCell ref="B9:B11"/>
    <mergeCell ref="D9:D11"/>
    <mergeCell ref="E9:E11"/>
    <mergeCell ref="B12:B14"/>
    <mergeCell ref="D12:D14"/>
    <mergeCell ref="E12:E14"/>
    <mergeCell ref="L4:L5"/>
  </mergeCells>
  <pageMargins left="0.39370078740157483" right="0.39370078740157483" top="0.39370078740157483" bottom="0.39370078740157483" header="0.31496062992125984" footer="0.31496062992125984"/>
  <pageSetup paperSize="9" scale="3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29"/>
  <sheetViews>
    <sheetView zoomScale="90" zoomScaleNormal="90" zoomScaleSheetLayoutView="91" workbookViewId="0">
      <pane xSplit="1" ySplit="5" topLeftCell="F6" activePane="bottomRight" state="frozen"/>
      <selection pane="topRight" activeCell="D1" sqref="D1"/>
      <selection pane="bottomLeft" activeCell="A6" sqref="A6"/>
      <selection pane="bottomRight" activeCell="P6" sqref="P6"/>
    </sheetView>
  </sheetViews>
  <sheetFormatPr defaultRowHeight="15" x14ac:dyDescent="0.25"/>
  <cols>
    <col min="1" max="1" width="3.625" style="126" customWidth="1"/>
    <col min="2" max="2" width="5.375" style="126" customWidth="1"/>
    <col min="3" max="3" width="6.25" style="126" customWidth="1"/>
    <col min="4" max="4" width="23.625" style="127" customWidth="1"/>
    <col min="5" max="5" width="6" style="126" customWidth="1"/>
    <col min="6" max="6" width="7.125" style="126" customWidth="1"/>
    <col min="7" max="7" width="48.25" style="126" customWidth="1"/>
    <col min="8" max="8" width="8.625" style="126" hidden="1" customWidth="1"/>
    <col min="9" max="9" width="10.125" style="126" customWidth="1"/>
    <col min="10" max="10" width="9.125" style="126" customWidth="1"/>
    <col min="11" max="11" width="11.375" style="126" customWidth="1"/>
    <col min="12" max="12" width="14.75" style="126" customWidth="1"/>
    <col min="13" max="13" width="9.875" style="126" bestFit="1" customWidth="1"/>
    <col min="14" max="18" width="9.875" style="126" customWidth="1"/>
    <col min="19" max="19" width="5.125" style="126" customWidth="1"/>
    <col min="20" max="20" width="7.125" style="126" customWidth="1"/>
    <col min="21" max="236" width="9" style="126"/>
    <col min="237" max="237" width="3.625" style="126" bestFit="1" customWidth="1"/>
    <col min="238" max="238" width="9" style="126"/>
    <col min="239" max="239" width="6.875" style="126" customWidth="1"/>
    <col min="240" max="240" width="23" style="126" customWidth="1"/>
    <col min="241" max="242" width="9" style="126" customWidth="1"/>
    <col min="243" max="243" width="13" style="126" customWidth="1"/>
    <col min="244" max="245" width="9" style="126"/>
    <col min="246" max="246" width="11.375" style="126" customWidth="1"/>
    <col min="247" max="248" width="16.125" style="126" customWidth="1"/>
    <col min="249" max="249" width="9.375" style="126" customWidth="1"/>
    <col min="250" max="250" width="9.125" style="126" customWidth="1"/>
    <col min="251" max="251" width="6.75" style="126" bestFit="1" customWidth="1"/>
    <col min="252" max="252" width="7.75" style="126" customWidth="1"/>
    <col min="253" max="254" width="8.375" style="126" customWidth="1"/>
    <col min="255" max="255" width="9" style="126" customWidth="1"/>
    <col min="256" max="256" width="9.125" style="126" customWidth="1"/>
    <col min="257" max="257" width="13.25" style="126" customWidth="1"/>
    <col min="258" max="492" width="9" style="126"/>
    <col min="493" max="493" width="3.625" style="126" bestFit="1" customWidth="1"/>
    <col min="494" max="494" width="9" style="126"/>
    <col min="495" max="495" width="6.875" style="126" customWidth="1"/>
    <col min="496" max="496" width="23" style="126" customWidth="1"/>
    <col min="497" max="498" width="9" style="126" customWidth="1"/>
    <col min="499" max="499" width="13" style="126" customWidth="1"/>
    <col min="500" max="501" width="9" style="126"/>
    <col min="502" max="502" width="11.375" style="126" customWidth="1"/>
    <col min="503" max="504" width="16.125" style="126" customWidth="1"/>
    <col min="505" max="505" width="9.375" style="126" customWidth="1"/>
    <col min="506" max="506" width="9.125" style="126" customWidth="1"/>
    <col min="507" max="507" width="6.75" style="126" bestFit="1" customWidth="1"/>
    <col min="508" max="508" width="7.75" style="126" customWidth="1"/>
    <col min="509" max="510" width="8.375" style="126" customWidth="1"/>
    <col min="511" max="511" width="9" style="126" customWidth="1"/>
    <col min="512" max="512" width="9.125" style="126" customWidth="1"/>
    <col min="513" max="513" width="13.25" style="126" customWidth="1"/>
    <col min="514" max="748" width="9" style="126"/>
    <col min="749" max="749" width="3.625" style="126" bestFit="1" customWidth="1"/>
    <col min="750" max="750" width="9" style="126"/>
    <col min="751" max="751" width="6.875" style="126" customWidth="1"/>
    <col min="752" max="752" width="23" style="126" customWidth="1"/>
    <col min="753" max="754" width="9" style="126" customWidth="1"/>
    <col min="755" max="755" width="13" style="126" customWidth="1"/>
    <col min="756" max="757" width="9" style="126"/>
    <col min="758" max="758" width="11.375" style="126" customWidth="1"/>
    <col min="759" max="760" width="16.125" style="126" customWidth="1"/>
    <col min="761" max="761" width="9.375" style="126" customWidth="1"/>
    <col min="762" max="762" width="9.125" style="126" customWidth="1"/>
    <col min="763" max="763" width="6.75" style="126" bestFit="1" customWidth="1"/>
    <col min="764" max="764" width="7.75" style="126" customWidth="1"/>
    <col min="765" max="766" width="8.375" style="126" customWidth="1"/>
    <col min="767" max="767" width="9" style="126" customWidth="1"/>
    <col min="768" max="768" width="9.125" style="126" customWidth="1"/>
    <col min="769" max="769" width="13.25" style="126" customWidth="1"/>
    <col min="770" max="1004" width="9" style="126"/>
    <col min="1005" max="1005" width="3.625" style="126" bestFit="1" customWidth="1"/>
    <col min="1006" max="1006" width="9" style="126"/>
    <col min="1007" max="1007" width="6.875" style="126" customWidth="1"/>
    <col min="1008" max="1008" width="23" style="126" customWidth="1"/>
    <col min="1009" max="1010" width="9" style="126" customWidth="1"/>
    <col min="1011" max="1011" width="13" style="126" customWidth="1"/>
    <col min="1012" max="1013" width="9" style="126"/>
    <col min="1014" max="1014" width="11.375" style="126" customWidth="1"/>
    <col min="1015" max="1016" width="16.125" style="126" customWidth="1"/>
    <col min="1017" max="1017" width="9.375" style="126" customWidth="1"/>
    <col min="1018" max="1018" width="9.125" style="126" customWidth="1"/>
    <col min="1019" max="1019" width="6.75" style="126" bestFit="1" customWidth="1"/>
    <col min="1020" max="1020" width="7.75" style="126" customWidth="1"/>
    <col min="1021" max="1022" width="8.375" style="126" customWidth="1"/>
    <col min="1023" max="1023" width="9" style="126" customWidth="1"/>
    <col min="1024" max="1024" width="9.125" style="126" customWidth="1"/>
    <col min="1025" max="1025" width="13.25" style="126" customWidth="1"/>
    <col min="1026" max="1260" width="9" style="126"/>
    <col min="1261" max="1261" width="3.625" style="126" bestFit="1" customWidth="1"/>
    <col min="1262" max="1262" width="9" style="126"/>
    <col min="1263" max="1263" width="6.875" style="126" customWidth="1"/>
    <col min="1264" max="1264" width="23" style="126" customWidth="1"/>
    <col min="1265" max="1266" width="9" style="126" customWidth="1"/>
    <col min="1267" max="1267" width="13" style="126" customWidth="1"/>
    <col min="1268" max="1269" width="9" style="126"/>
    <col min="1270" max="1270" width="11.375" style="126" customWidth="1"/>
    <col min="1271" max="1272" width="16.125" style="126" customWidth="1"/>
    <col min="1273" max="1273" width="9.375" style="126" customWidth="1"/>
    <col min="1274" max="1274" width="9.125" style="126" customWidth="1"/>
    <col min="1275" max="1275" width="6.75" style="126" bestFit="1" customWidth="1"/>
    <col min="1276" max="1276" width="7.75" style="126" customWidth="1"/>
    <col min="1277" max="1278" width="8.375" style="126" customWidth="1"/>
    <col min="1279" max="1279" width="9" style="126" customWidth="1"/>
    <col min="1280" max="1280" width="9.125" style="126" customWidth="1"/>
    <col min="1281" max="1281" width="13.25" style="126" customWidth="1"/>
    <col min="1282" max="1516" width="9" style="126"/>
    <col min="1517" max="1517" width="3.625" style="126" bestFit="1" customWidth="1"/>
    <col min="1518" max="1518" width="9" style="126"/>
    <col min="1519" max="1519" width="6.875" style="126" customWidth="1"/>
    <col min="1520" max="1520" width="23" style="126" customWidth="1"/>
    <col min="1521" max="1522" width="9" style="126" customWidth="1"/>
    <col min="1523" max="1523" width="13" style="126" customWidth="1"/>
    <col min="1524" max="1525" width="9" style="126"/>
    <col min="1526" max="1526" width="11.375" style="126" customWidth="1"/>
    <col min="1527" max="1528" width="16.125" style="126" customWidth="1"/>
    <col min="1529" max="1529" width="9.375" style="126" customWidth="1"/>
    <col min="1530" max="1530" width="9.125" style="126" customWidth="1"/>
    <col min="1531" max="1531" width="6.75" style="126" bestFit="1" customWidth="1"/>
    <col min="1532" max="1532" width="7.75" style="126" customWidth="1"/>
    <col min="1533" max="1534" width="8.375" style="126" customWidth="1"/>
    <col min="1535" max="1535" width="9" style="126" customWidth="1"/>
    <col min="1536" max="1536" width="9.125" style="126" customWidth="1"/>
    <col min="1537" max="1537" width="13.25" style="126" customWidth="1"/>
    <col min="1538" max="1772" width="9" style="126"/>
    <col min="1773" max="1773" width="3.625" style="126" bestFit="1" customWidth="1"/>
    <col min="1774" max="1774" width="9" style="126"/>
    <col min="1775" max="1775" width="6.875" style="126" customWidth="1"/>
    <col min="1776" max="1776" width="23" style="126" customWidth="1"/>
    <col min="1777" max="1778" width="9" style="126" customWidth="1"/>
    <col min="1779" max="1779" width="13" style="126" customWidth="1"/>
    <col min="1780" max="1781" width="9" style="126"/>
    <col min="1782" max="1782" width="11.375" style="126" customWidth="1"/>
    <col min="1783" max="1784" width="16.125" style="126" customWidth="1"/>
    <col min="1785" max="1785" width="9.375" style="126" customWidth="1"/>
    <col min="1786" max="1786" width="9.125" style="126" customWidth="1"/>
    <col min="1787" max="1787" width="6.75" style="126" bestFit="1" customWidth="1"/>
    <col min="1788" max="1788" width="7.75" style="126" customWidth="1"/>
    <col min="1789" max="1790" width="8.375" style="126" customWidth="1"/>
    <col min="1791" max="1791" width="9" style="126" customWidth="1"/>
    <col min="1792" max="1792" width="9.125" style="126" customWidth="1"/>
    <col min="1793" max="1793" width="13.25" style="126" customWidth="1"/>
    <col min="1794" max="2028" width="9" style="126"/>
    <col min="2029" max="2029" width="3.625" style="126" bestFit="1" customWidth="1"/>
    <col min="2030" max="2030" width="9" style="126"/>
    <col min="2031" max="2031" width="6.875" style="126" customWidth="1"/>
    <col min="2032" max="2032" width="23" style="126" customWidth="1"/>
    <col min="2033" max="2034" width="9" style="126" customWidth="1"/>
    <col min="2035" max="2035" width="13" style="126" customWidth="1"/>
    <col min="2036" max="2037" width="9" style="126"/>
    <col min="2038" max="2038" width="11.375" style="126" customWidth="1"/>
    <col min="2039" max="2040" width="16.125" style="126" customWidth="1"/>
    <col min="2041" max="2041" width="9.375" style="126" customWidth="1"/>
    <col min="2042" max="2042" width="9.125" style="126" customWidth="1"/>
    <col min="2043" max="2043" width="6.75" style="126" bestFit="1" customWidth="1"/>
    <col min="2044" max="2044" width="7.75" style="126" customWidth="1"/>
    <col min="2045" max="2046" width="8.375" style="126" customWidth="1"/>
    <col min="2047" max="2047" width="9" style="126" customWidth="1"/>
    <col min="2048" max="2048" width="9.125" style="126" customWidth="1"/>
    <col min="2049" max="2049" width="13.25" style="126" customWidth="1"/>
    <col min="2050" max="2284" width="9" style="126"/>
    <col min="2285" max="2285" width="3.625" style="126" bestFit="1" customWidth="1"/>
    <col min="2286" max="2286" width="9" style="126"/>
    <col min="2287" max="2287" width="6.875" style="126" customWidth="1"/>
    <col min="2288" max="2288" width="23" style="126" customWidth="1"/>
    <col min="2289" max="2290" width="9" style="126" customWidth="1"/>
    <col min="2291" max="2291" width="13" style="126" customWidth="1"/>
    <col min="2292" max="2293" width="9" style="126"/>
    <col min="2294" max="2294" width="11.375" style="126" customWidth="1"/>
    <col min="2295" max="2296" width="16.125" style="126" customWidth="1"/>
    <col min="2297" max="2297" width="9.375" style="126" customWidth="1"/>
    <col min="2298" max="2298" width="9.125" style="126" customWidth="1"/>
    <col min="2299" max="2299" width="6.75" style="126" bestFit="1" customWidth="1"/>
    <col min="2300" max="2300" width="7.75" style="126" customWidth="1"/>
    <col min="2301" max="2302" width="8.375" style="126" customWidth="1"/>
    <col min="2303" max="2303" width="9" style="126" customWidth="1"/>
    <col min="2304" max="2304" width="9.125" style="126" customWidth="1"/>
    <col min="2305" max="2305" width="13.25" style="126" customWidth="1"/>
    <col min="2306" max="2540" width="9" style="126"/>
    <col min="2541" max="2541" width="3.625" style="126" bestFit="1" customWidth="1"/>
    <col min="2542" max="2542" width="9" style="126"/>
    <col min="2543" max="2543" width="6.875" style="126" customWidth="1"/>
    <col min="2544" max="2544" width="23" style="126" customWidth="1"/>
    <col min="2545" max="2546" width="9" style="126" customWidth="1"/>
    <col min="2547" max="2547" width="13" style="126" customWidth="1"/>
    <col min="2548" max="2549" width="9" style="126"/>
    <col min="2550" max="2550" width="11.375" style="126" customWidth="1"/>
    <col min="2551" max="2552" width="16.125" style="126" customWidth="1"/>
    <col min="2553" max="2553" width="9.375" style="126" customWidth="1"/>
    <col min="2554" max="2554" width="9.125" style="126" customWidth="1"/>
    <col min="2555" max="2555" width="6.75" style="126" bestFit="1" customWidth="1"/>
    <col min="2556" max="2556" width="7.75" style="126" customWidth="1"/>
    <col min="2557" max="2558" width="8.375" style="126" customWidth="1"/>
    <col min="2559" max="2559" width="9" style="126" customWidth="1"/>
    <col min="2560" max="2560" width="9.125" style="126" customWidth="1"/>
    <col min="2561" max="2561" width="13.25" style="126" customWidth="1"/>
    <col min="2562" max="2796" width="9" style="126"/>
    <col min="2797" max="2797" width="3.625" style="126" bestFit="1" customWidth="1"/>
    <col min="2798" max="2798" width="9" style="126"/>
    <col min="2799" max="2799" width="6.875" style="126" customWidth="1"/>
    <col min="2800" max="2800" width="23" style="126" customWidth="1"/>
    <col min="2801" max="2802" width="9" style="126" customWidth="1"/>
    <col min="2803" max="2803" width="13" style="126" customWidth="1"/>
    <col min="2804" max="2805" width="9" style="126"/>
    <col min="2806" max="2806" width="11.375" style="126" customWidth="1"/>
    <col min="2807" max="2808" width="16.125" style="126" customWidth="1"/>
    <col min="2809" max="2809" width="9.375" style="126" customWidth="1"/>
    <col min="2810" max="2810" width="9.125" style="126" customWidth="1"/>
    <col min="2811" max="2811" width="6.75" style="126" bestFit="1" customWidth="1"/>
    <col min="2812" max="2812" width="7.75" style="126" customWidth="1"/>
    <col min="2813" max="2814" width="8.375" style="126" customWidth="1"/>
    <col min="2815" max="2815" width="9" style="126" customWidth="1"/>
    <col min="2816" max="2816" width="9.125" style="126" customWidth="1"/>
    <col min="2817" max="2817" width="13.25" style="126" customWidth="1"/>
    <col min="2818" max="3052" width="9" style="126"/>
    <col min="3053" max="3053" width="3.625" style="126" bestFit="1" customWidth="1"/>
    <col min="3054" max="3054" width="9" style="126"/>
    <col min="3055" max="3055" width="6.875" style="126" customWidth="1"/>
    <col min="3056" max="3056" width="23" style="126" customWidth="1"/>
    <col min="3057" max="3058" width="9" style="126" customWidth="1"/>
    <col min="3059" max="3059" width="13" style="126" customWidth="1"/>
    <col min="3060" max="3061" width="9" style="126"/>
    <col min="3062" max="3062" width="11.375" style="126" customWidth="1"/>
    <col min="3063" max="3064" width="16.125" style="126" customWidth="1"/>
    <col min="3065" max="3065" width="9.375" style="126" customWidth="1"/>
    <col min="3066" max="3066" width="9.125" style="126" customWidth="1"/>
    <col min="3067" max="3067" width="6.75" style="126" bestFit="1" customWidth="1"/>
    <col min="3068" max="3068" width="7.75" style="126" customWidth="1"/>
    <col min="3069" max="3070" width="8.375" style="126" customWidth="1"/>
    <col min="3071" max="3071" width="9" style="126" customWidth="1"/>
    <col min="3072" max="3072" width="9.125" style="126" customWidth="1"/>
    <col min="3073" max="3073" width="13.25" style="126" customWidth="1"/>
    <col min="3074" max="3308" width="9" style="126"/>
    <col min="3309" max="3309" width="3.625" style="126" bestFit="1" customWidth="1"/>
    <col min="3310" max="3310" width="9" style="126"/>
    <col min="3311" max="3311" width="6.875" style="126" customWidth="1"/>
    <col min="3312" max="3312" width="23" style="126" customWidth="1"/>
    <col min="3313" max="3314" width="9" style="126" customWidth="1"/>
    <col min="3315" max="3315" width="13" style="126" customWidth="1"/>
    <col min="3316" max="3317" width="9" style="126"/>
    <col min="3318" max="3318" width="11.375" style="126" customWidth="1"/>
    <col min="3319" max="3320" width="16.125" style="126" customWidth="1"/>
    <col min="3321" max="3321" width="9.375" style="126" customWidth="1"/>
    <col min="3322" max="3322" width="9.125" style="126" customWidth="1"/>
    <col min="3323" max="3323" width="6.75" style="126" bestFit="1" customWidth="1"/>
    <col min="3324" max="3324" width="7.75" style="126" customWidth="1"/>
    <col min="3325" max="3326" width="8.375" style="126" customWidth="1"/>
    <col min="3327" max="3327" width="9" style="126" customWidth="1"/>
    <col min="3328" max="3328" width="9.125" style="126" customWidth="1"/>
    <col min="3329" max="3329" width="13.25" style="126" customWidth="1"/>
    <col min="3330" max="3564" width="9" style="126"/>
    <col min="3565" max="3565" width="3.625" style="126" bestFit="1" customWidth="1"/>
    <col min="3566" max="3566" width="9" style="126"/>
    <col min="3567" max="3567" width="6.875" style="126" customWidth="1"/>
    <col min="3568" max="3568" width="23" style="126" customWidth="1"/>
    <col min="3569" max="3570" width="9" style="126" customWidth="1"/>
    <col min="3571" max="3571" width="13" style="126" customWidth="1"/>
    <col min="3572" max="3573" width="9" style="126"/>
    <col min="3574" max="3574" width="11.375" style="126" customWidth="1"/>
    <col min="3575" max="3576" width="16.125" style="126" customWidth="1"/>
    <col min="3577" max="3577" width="9.375" style="126" customWidth="1"/>
    <col min="3578" max="3578" width="9.125" style="126" customWidth="1"/>
    <col min="3579" max="3579" width="6.75" style="126" bestFit="1" customWidth="1"/>
    <col min="3580" max="3580" width="7.75" style="126" customWidth="1"/>
    <col min="3581" max="3582" width="8.375" style="126" customWidth="1"/>
    <col min="3583" max="3583" width="9" style="126" customWidth="1"/>
    <col min="3584" max="3584" width="9.125" style="126" customWidth="1"/>
    <col min="3585" max="3585" width="13.25" style="126" customWidth="1"/>
    <col min="3586" max="3820" width="9" style="126"/>
    <col min="3821" max="3821" width="3.625" style="126" bestFit="1" customWidth="1"/>
    <col min="3822" max="3822" width="9" style="126"/>
    <col min="3823" max="3823" width="6.875" style="126" customWidth="1"/>
    <col min="3824" max="3824" width="23" style="126" customWidth="1"/>
    <col min="3825" max="3826" width="9" style="126" customWidth="1"/>
    <col min="3827" max="3827" width="13" style="126" customWidth="1"/>
    <col min="3828" max="3829" width="9" style="126"/>
    <col min="3830" max="3830" width="11.375" style="126" customWidth="1"/>
    <col min="3831" max="3832" width="16.125" style="126" customWidth="1"/>
    <col min="3833" max="3833" width="9.375" style="126" customWidth="1"/>
    <col min="3834" max="3834" width="9.125" style="126" customWidth="1"/>
    <col min="3835" max="3835" width="6.75" style="126" bestFit="1" customWidth="1"/>
    <col min="3836" max="3836" width="7.75" style="126" customWidth="1"/>
    <col min="3837" max="3838" width="8.375" style="126" customWidth="1"/>
    <col min="3839" max="3839" width="9" style="126" customWidth="1"/>
    <col min="3840" max="3840" width="9.125" style="126" customWidth="1"/>
    <col min="3841" max="3841" width="13.25" style="126" customWidth="1"/>
    <col min="3842" max="4076" width="9" style="126"/>
    <col min="4077" max="4077" width="3.625" style="126" bestFit="1" customWidth="1"/>
    <col min="4078" max="4078" width="9" style="126"/>
    <col min="4079" max="4079" width="6.875" style="126" customWidth="1"/>
    <col min="4080" max="4080" width="23" style="126" customWidth="1"/>
    <col min="4081" max="4082" width="9" style="126" customWidth="1"/>
    <col min="4083" max="4083" width="13" style="126" customWidth="1"/>
    <col min="4084" max="4085" width="9" style="126"/>
    <col min="4086" max="4086" width="11.375" style="126" customWidth="1"/>
    <col min="4087" max="4088" width="16.125" style="126" customWidth="1"/>
    <col min="4089" max="4089" width="9.375" style="126" customWidth="1"/>
    <col min="4090" max="4090" width="9.125" style="126" customWidth="1"/>
    <col min="4091" max="4091" width="6.75" style="126" bestFit="1" customWidth="1"/>
    <col min="4092" max="4092" width="7.75" style="126" customWidth="1"/>
    <col min="4093" max="4094" width="8.375" style="126" customWidth="1"/>
    <col min="4095" max="4095" width="9" style="126" customWidth="1"/>
    <col min="4096" max="4096" width="9.125" style="126" customWidth="1"/>
    <col min="4097" max="4097" width="13.25" style="126" customWidth="1"/>
    <col min="4098" max="4332" width="9" style="126"/>
    <col min="4333" max="4333" width="3.625" style="126" bestFit="1" customWidth="1"/>
    <col min="4334" max="4334" width="9" style="126"/>
    <col min="4335" max="4335" width="6.875" style="126" customWidth="1"/>
    <col min="4336" max="4336" width="23" style="126" customWidth="1"/>
    <col min="4337" max="4338" width="9" style="126" customWidth="1"/>
    <col min="4339" max="4339" width="13" style="126" customWidth="1"/>
    <col min="4340" max="4341" width="9" style="126"/>
    <col min="4342" max="4342" width="11.375" style="126" customWidth="1"/>
    <col min="4343" max="4344" width="16.125" style="126" customWidth="1"/>
    <col min="4345" max="4345" width="9.375" style="126" customWidth="1"/>
    <col min="4346" max="4346" width="9.125" style="126" customWidth="1"/>
    <col min="4347" max="4347" width="6.75" style="126" bestFit="1" customWidth="1"/>
    <col min="4348" max="4348" width="7.75" style="126" customWidth="1"/>
    <col min="4349" max="4350" width="8.375" style="126" customWidth="1"/>
    <col min="4351" max="4351" width="9" style="126" customWidth="1"/>
    <col min="4352" max="4352" width="9.125" style="126" customWidth="1"/>
    <col min="4353" max="4353" width="13.25" style="126" customWidth="1"/>
    <col min="4354" max="4588" width="9" style="126"/>
    <col min="4589" max="4589" width="3.625" style="126" bestFit="1" customWidth="1"/>
    <col min="4590" max="4590" width="9" style="126"/>
    <col min="4591" max="4591" width="6.875" style="126" customWidth="1"/>
    <col min="4592" max="4592" width="23" style="126" customWidth="1"/>
    <col min="4593" max="4594" width="9" style="126" customWidth="1"/>
    <col min="4595" max="4595" width="13" style="126" customWidth="1"/>
    <col min="4596" max="4597" width="9" style="126"/>
    <col min="4598" max="4598" width="11.375" style="126" customWidth="1"/>
    <col min="4599" max="4600" width="16.125" style="126" customWidth="1"/>
    <col min="4601" max="4601" width="9.375" style="126" customWidth="1"/>
    <col min="4602" max="4602" width="9.125" style="126" customWidth="1"/>
    <col min="4603" max="4603" width="6.75" style="126" bestFit="1" customWidth="1"/>
    <col min="4604" max="4604" width="7.75" style="126" customWidth="1"/>
    <col min="4605" max="4606" width="8.375" style="126" customWidth="1"/>
    <col min="4607" max="4607" width="9" style="126" customWidth="1"/>
    <col min="4608" max="4608" width="9.125" style="126" customWidth="1"/>
    <col min="4609" max="4609" width="13.25" style="126" customWidth="1"/>
    <col min="4610" max="4844" width="9" style="126"/>
    <col min="4845" max="4845" width="3.625" style="126" bestFit="1" customWidth="1"/>
    <col min="4846" max="4846" width="9" style="126"/>
    <col min="4847" max="4847" width="6.875" style="126" customWidth="1"/>
    <col min="4848" max="4848" width="23" style="126" customWidth="1"/>
    <col min="4849" max="4850" width="9" style="126" customWidth="1"/>
    <col min="4851" max="4851" width="13" style="126" customWidth="1"/>
    <col min="4852" max="4853" width="9" style="126"/>
    <col min="4854" max="4854" width="11.375" style="126" customWidth="1"/>
    <col min="4855" max="4856" width="16.125" style="126" customWidth="1"/>
    <col min="4857" max="4857" width="9.375" style="126" customWidth="1"/>
    <col min="4858" max="4858" width="9.125" style="126" customWidth="1"/>
    <col min="4859" max="4859" width="6.75" style="126" bestFit="1" customWidth="1"/>
    <col min="4860" max="4860" width="7.75" style="126" customWidth="1"/>
    <col min="4861" max="4862" width="8.375" style="126" customWidth="1"/>
    <col min="4863" max="4863" width="9" style="126" customWidth="1"/>
    <col min="4864" max="4864" width="9.125" style="126" customWidth="1"/>
    <col min="4865" max="4865" width="13.25" style="126" customWidth="1"/>
    <col min="4866" max="5100" width="9" style="126"/>
    <col min="5101" max="5101" width="3.625" style="126" bestFit="1" customWidth="1"/>
    <col min="5102" max="5102" width="9" style="126"/>
    <col min="5103" max="5103" width="6.875" style="126" customWidth="1"/>
    <col min="5104" max="5104" width="23" style="126" customWidth="1"/>
    <col min="5105" max="5106" width="9" style="126" customWidth="1"/>
    <col min="5107" max="5107" width="13" style="126" customWidth="1"/>
    <col min="5108" max="5109" width="9" style="126"/>
    <col min="5110" max="5110" width="11.375" style="126" customWidth="1"/>
    <col min="5111" max="5112" width="16.125" style="126" customWidth="1"/>
    <col min="5113" max="5113" width="9.375" style="126" customWidth="1"/>
    <col min="5114" max="5114" width="9.125" style="126" customWidth="1"/>
    <col min="5115" max="5115" width="6.75" style="126" bestFit="1" customWidth="1"/>
    <col min="5116" max="5116" width="7.75" style="126" customWidth="1"/>
    <col min="5117" max="5118" width="8.375" style="126" customWidth="1"/>
    <col min="5119" max="5119" width="9" style="126" customWidth="1"/>
    <col min="5120" max="5120" width="9.125" style="126" customWidth="1"/>
    <col min="5121" max="5121" width="13.25" style="126" customWidth="1"/>
    <col min="5122" max="5356" width="9" style="126"/>
    <col min="5357" max="5357" width="3.625" style="126" bestFit="1" customWidth="1"/>
    <col min="5358" max="5358" width="9" style="126"/>
    <col min="5359" max="5359" width="6.875" style="126" customWidth="1"/>
    <col min="5360" max="5360" width="23" style="126" customWidth="1"/>
    <col min="5361" max="5362" width="9" style="126" customWidth="1"/>
    <col min="5363" max="5363" width="13" style="126" customWidth="1"/>
    <col min="5364" max="5365" width="9" style="126"/>
    <col min="5366" max="5366" width="11.375" style="126" customWidth="1"/>
    <col min="5367" max="5368" width="16.125" style="126" customWidth="1"/>
    <col min="5369" max="5369" width="9.375" style="126" customWidth="1"/>
    <col min="5370" max="5370" width="9.125" style="126" customWidth="1"/>
    <col min="5371" max="5371" width="6.75" style="126" bestFit="1" customWidth="1"/>
    <col min="5372" max="5372" width="7.75" style="126" customWidth="1"/>
    <col min="5373" max="5374" width="8.375" style="126" customWidth="1"/>
    <col min="5375" max="5375" width="9" style="126" customWidth="1"/>
    <col min="5376" max="5376" width="9.125" style="126" customWidth="1"/>
    <col min="5377" max="5377" width="13.25" style="126" customWidth="1"/>
    <col min="5378" max="5612" width="9" style="126"/>
    <col min="5613" max="5613" width="3.625" style="126" bestFit="1" customWidth="1"/>
    <col min="5614" max="5614" width="9" style="126"/>
    <col min="5615" max="5615" width="6.875" style="126" customWidth="1"/>
    <col min="5616" max="5616" width="23" style="126" customWidth="1"/>
    <col min="5617" max="5618" width="9" style="126" customWidth="1"/>
    <col min="5619" max="5619" width="13" style="126" customWidth="1"/>
    <col min="5620" max="5621" width="9" style="126"/>
    <col min="5622" max="5622" width="11.375" style="126" customWidth="1"/>
    <col min="5623" max="5624" width="16.125" style="126" customWidth="1"/>
    <col min="5625" max="5625" width="9.375" style="126" customWidth="1"/>
    <col min="5626" max="5626" width="9.125" style="126" customWidth="1"/>
    <col min="5627" max="5627" width="6.75" style="126" bestFit="1" customWidth="1"/>
    <col min="5628" max="5628" width="7.75" style="126" customWidth="1"/>
    <col min="5629" max="5630" width="8.375" style="126" customWidth="1"/>
    <col min="5631" max="5631" width="9" style="126" customWidth="1"/>
    <col min="5632" max="5632" width="9.125" style="126" customWidth="1"/>
    <col min="5633" max="5633" width="13.25" style="126" customWidth="1"/>
    <col min="5634" max="5868" width="9" style="126"/>
    <col min="5869" max="5869" width="3.625" style="126" bestFit="1" customWidth="1"/>
    <col min="5870" max="5870" width="9" style="126"/>
    <col min="5871" max="5871" width="6.875" style="126" customWidth="1"/>
    <col min="5872" max="5872" width="23" style="126" customWidth="1"/>
    <col min="5873" max="5874" width="9" style="126" customWidth="1"/>
    <col min="5875" max="5875" width="13" style="126" customWidth="1"/>
    <col min="5876" max="5877" width="9" style="126"/>
    <col min="5878" max="5878" width="11.375" style="126" customWidth="1"/>
    <col min="5879" max="5880" width="16.125" style="126" customWidth="1"/>
    <col min="5881" max="5881" width="9.375" style="126" customWidth="1"/>
    <col min="5882" max="5882" width="9.125" style="126" customWidth="1"/>
    <col min="5883" max="5883" width="6.75" style="126" bestFit="1" customWidth="1"/>
    <col min="5884" max="5884" width="7.75" style="126" customWidth="1"/>
    <col min="5885" max="5886" width="8.375" style="126" customWidth="1"/>
    <col min="5887" max="5887" width="9" style="126" customWidth="1"/>
    <col min="5888" max="5888" width="9.125" style="126" customWidth="1"/>
    <col min="5889" max="5889" width="13.25" style="126" customWidth="1"/>
    <col min="5890" max="6124" width="9" style="126"/>
    <col min="6125" max="6125" width="3.625" style="126" bestFit="1" customWidth="1"/>
    <col min="6126" max="6126" width="9" style="126"/>
    <col min="6127" max="6127" width="6.875" style="126" customWidth="1"/>
    <col min="6128" max="6128" width="23" style="126" customWidth="1"/>
    <col min="6129" max="6130" width="9" style="126" customWidth="1"/>
    <col min="6131" max="6131" width="13" style="126" customWidth="1"/>
    <col min="6132" max="6133" width="9" style="126"/>
    <col min="6134" max="6134" width="11.375" style="126" customWidth="1"/>
    <col min="6135" max="6136" width="16.125" style="126" customWidth="1"/>
    <col min="6137" max="6137" width="9.375" style="126" customWidth="1"/>
    <col min="6138" max="6138" width="9.125" style="126" customWidth="1"/>
    <col min="6139" max="6139" width="6.75" style="126" bestFit="1" customWidth="1"/>
    <col min="6140" max="6140" width="7.75" style="126" customWidth="1"/>
    <col min="6141" max="6142" width="8.375" style="126" customWidth="1"/>
    <col min="6143" max="6143" width="9" style="126" customWidth="1"/>
    <col min="6144" max="6144" width="9.125" style="126" customWidth="1"/>
    <col min="6145" max="6145" width="13.25" style="126" customWidth="1"/>
    <col min="6146" max="6380" width="9" style="126"/>
    <col min="6381" max="6381" width="3.625" style="126" bestFit="1" customWidth="1"/>
    <col min="6382" max="6382" width="9" style="126"/>
    <col min="6383" max="6383" width="6.875" style="126" customWidth="1"/>
    <col min="6384" max="6384" width="23" style="126" customWidth="1"/>
    <col min="6385" max="6386" width="9" style="126" customWidth="1"/>
    <col min="6387" max="6387" width="13" style="126" customWidth="1"/>
    <col min="6388" max="6389" width="9" style="126"/>
    <col min="6390" max="6390" width="11.375" style="126" customWidth="1"/>
    <col min="6391" max="6392" width="16.125" style="126" customWidth="1"/>
    <col min="6393" max="6393" width="9.375" style="126" customWidth="1"/>
    <col min="6394" max="6394" width="9.125" style="126" customWidth="1"/>
    <col min="6395" max="6395" width="6.75" style="126" bestFit="1" customWidth="1"/>
    <col min="6396" max="6396" width="7.75" style="126" customWidth="1"/>
    <col min="6397" max="6398" width="8.375" style="126" customWidth="1"/>
    <col min="6399" max="6399" width="9" style="126" customWidth="1"/>
    <col min="6400" max="6400" width="9.125" style="126" customWidth="1"/>
    <col min="6401" max="6401" width="13.25" style="126" customWidth="1"/>
    <col min="6402" max="6636" width="9" style="126"/>
    <col min="6637" max="6637" width="3.625" style="126" bestFit="1" customWidth="1"/>
    <col min="6638" max="6638" width="9" style="126"/>
    <col min="6639" max="6639" width="6.875" style="126" customWidth="1"/>
    <col min="6640" max="6640" width="23" style="126" customWidth="1"/>
    <col min="6641" max="6642" width="9" style="126" customWidth="1"/>
    <col min="6643" max="6643" width="13" style="126" customWidth="1"/>
    <col min="6644" max="6645" width="9" style="126"/>
    <col min="6646" max="6646" width="11.375" style="126" customWidth="1"/>
    <col min="6647" max="6648" width="16.125" style="126" customWidth="1"/>
    <col min="6649" max="6649" width="9.375" style="126" customWidth="1"/>
    <col min="6650" max="6650" width="9.125" style="126" customWidth="1"/>
    <col min="6651" max="6651" width="6.75" style="126" bestFit="1" customWidth="1"/>
    <col min="6652" max="6652" width="7.75" style="126" customWidth="1"/>
    <col min="6653" max="6654" width="8.375" style="126" customWidth="1"/>
    <col min="6655" max="6655" width="9" style="126" customWidth="1"/>
    <col min="6656" max="6656" width="9.125" style="126" customWidth="1"/>
    <col min="6657" max="6657" width="13.25" style="126" customWidth="1"/>
    <col min="6658" max="6892" width="9" style="126"/>
    <col min="6893" max="6893" width="3.625" style="126" bestFit="1" customWidth="1"/>
    <col min="6894" max="6894" width="9" style="126"/>
    <col min="6895" max="6895" width="6.875" style="126" customWidth="1"/>
    <col min="6896" max="6896" width="23" style="126" customWidth="1"/>
    <col min="6897" max="6898" width="9" style="126" customWidth="1"/>
    <col min="6899" max="6899" width="13" style="126" customWidth="1"/>
    <col min="6900" max="6901" width="9" style="126"/>
    <col min="6902" max="6902" width="11.375" style="126" customWidth="1"/>
    <col min="6903" max="6904" width="16.125" style="126" customWidth="1"/>
    <col min="6905" max="6905" width="9.375" style="126" customWidth="1"/>
    <col min="6906" max="6906" width="9.125" style="126" customWidth="1"/>
    <col min="6907" max="6907" width="6.75" style="126" bestFit="1" customWidth="1"/>
    <col min="6908" max="6908" width="7.75" style="126" customWidth="1"/>
    <col min="6909" max="6910" width="8.375" style="126" customWidth="1"/>
    <col min="6911" max="6911" width="9" style="126" customWidth="1"/>
    <col min="6912" max="6912" width="9.125" style="126" customWidth="1"/>
    <col min="6913" max="6913" width="13.25" style="126" customWidth="1"/>
    <col min="6914" max="7148" width="9" style="126"/>
    <col min="7149" max="7149" width="3.625" style="126" bestFit="1" customWidth="1"/>
    <col min="7150" max="7150" width="9" style="126"/>
    <col min="7151" max="7151" width="6.875" style="126" customWidth="1"/>
    <col min="7152" max="7152" width="23" style="126" customWidth="1"/>
    <col min="7153" max="7154" width="9" style="126" customWidth="1"/>
    <col min="7155" max="7155" width="13" style="126" customWidth="1"/>
    <col min="7156" max="7157" width="9" style="126"/>
    <col min="7158" max="7158" width="11.375" style="126" customWidth="1"/>
    <col min="7159" max="7160" width="16.125" style="126" customWidth="1"/>
    <col min="7161" max="7161" width="9.375" style="126" customWidth="1"/>
    <col min="7162" max="7162" width="9.125" style="126" customWidth="1"/>
    <col min="7163" max="7163" width="6.75" style="126" bestFit="1" customWidth="1"/>
    <col min="7164" max="7164" width="7.75" style="126" customWidth="1"/>
    <col min="7165" max="7166" width="8.375" style="126" customWidth="1"/>
    <col min="7167" max="7167" width="9" style="126" customWidth="1"/>
    <col min="7168" max="7168" width="9.125" style="126" customWidth="1"/>
    <col min="7169" max="7169" width="13.25" style="126" customWidth="1"/>
    <col min="7170" max="7404" width="9" style="126"/>
    <col min="7405" max="7405" width="3.625" style="126" bestFit="1" customWidth="1"/>
    <col min="7406" max="7406" width="9" style="126"/>
    <col min="7407" max="7407" width="6.875" style="126" customWidth="1"/>
    <col min="7408" max="7408" width="23" style="126" customWidth="1"/>
    <col min="7409" max="7410" width="9" style="126" customWidth="1"/>
    <col min="7411" max="7411" width="13" style="126" customWidth="1"/>
    <col min="7412" max="7413" width="9" style="126"/>
    <col min="7414" max="7414" width="11.375" style="126" customWidth="1"/>
    <col min="7415" max="7416" width="16.125" style="126" customWidth="1"/>
    <col min="7417" max="7417" width="9.375" style="126" customWidth="1"/>
    <col min="7418" max="7418" width="9.125" style="126" customWidth="1"/>
    <col min="7419" max="7419" width="6.75" style="126" bestFit="1" customWidth="1"/>
    <col min="7420" max="7420" width="7.75" style="126" customWidth="1"/>
    <col min="7421" max="7422" width="8.375" style="126" customWidth="1"/>
    <col min="7423" max="7423" width="9" style="126" customWidth="1"/>
    <col min="7424" max="7424" width="9.125" style="126" customWidth="1"/>
    <col min="7425" max="7425" width="13.25" style="126" customWidth="1"/>
    <col min="7426" max="7660" width="9" style="126"/>
    <col min="7661" max="7661" width="3.625" style="126" bestFit="1" customWidth="1"/>
    <col min="7662" max="7662" width="9" style="126"/>
    <col min="7663" max="7663" width="6.875" style="126" customWidth="1"/>
    <col min="7664" max="7664" width="23" style="126" customWidth="1"/>
    <col min="7665" max="7666" width="9" style="126" customWidth="1"/>
    <col min="7667" max="7667" width="13" style="126" customWidth="1"/>
    <col min="7668" max="7669" width="9" style="126"/>
    <col min="7670" max="7670" width="11.375" style="126" customWidth="1"/>
    <col min="7671" max="7672" width="16.125" style="126" customWidth="1"/>
    <col min="7673" max="7673" width="9.375" style="126" customWidth="1"/>
    <col min="7674" max="7674" width="9.125" style="126" customWidth="1"/>
    <col min="7675" max="7675" width="6.75" style="126" bestFit="1" customWidth="1"/>
    <col min="7676" max="7676" width="7.75" style="126" customWidth="1"/>
    <col min="7677" max="7678" width="8.375" style="126" customWidth="1"/>
    <col min="7679" max="7679" width="9" style="126" customWidth="1"/>
    <col min="7680" max="7680" width="9.125" style="126" customWidth="1"/>
    <col min="7681" max="7681" width="13.25" style="126" customWidth="1"/>
    <col min="7682" max="7916" width="9" style="126"/>
    <col min="7917" max="7917" width="3.625" style="126" bestFit="1" customWidth="1"/>
    <col min="7918" max="7918" width="9" style="126"/>
    <col min="7919" max="7919" width="6.875" style="126" customWidth="1"/>
    <col min="7920" max="7920" width="23" style="126" customWidth="1"/>
    <col min="7921" max="7922" width="9" style="126" customWidth="1"/>
    <col min="7923" max="7923" width="13" style="126" customWidth="1"/>
    <col min="7924" max="7925" width="9" style="126"/>
    <col min="7926" max="7926" width="11.375" style="126" customWidth="1"/>
    <col min="7927" max="7928" width="16.125" style="126" customWidth="1"/>
    <col min="7929" max="7929" width="9.375" style="126" customWidth="1"/>
    <col min="7930" max="7930" width="9.125" style="126" customWidth="1"/>
    <col min="7931" max="7931" width="6.75" style="126" bestFit="1" customWidth="1"/>
    <col min="7932" max="7932" width="7.75" style="126" customWidth="1"/>
    <col min="7933" max="7934" width="8.375" style="126" customWidth="1"/>
    <col min="7935" max="7935" width="9" style="126" customWidth="1"/>
    <col min="7936" max="7936" width="9.125" style="126" customWidth="1"/>
    <col min="7937" max="7937" width="13.25" style="126" customWidth="1"/>
    <col min="7938" max="8172" width="9" style="126"/>
    <col min="8173" max="8173" width="3.625" style="126" bestFit="1" customWidth="1"/>
    <col min="8174" max="8174" width="9" style="126"/>
    <col min="8175" max="8175" width="6.875" style="126" customWidth="1"/>
    <col min="8176" max="8176" width="23" style="126" customWidth="1"/>
    <col min="8177" max="8178" width="9" style="126" customWidth="1"/>
    <col min="8179" max="8179" width="13" style="126" customWidth="1"/>
    <col min="8180" max="8181" width="9" style="126"/>
    <col min="8182" max="8182" width="11.375" style="126" customWidth="1"/>
    <col min="8183" max="8184" width="16.125" style="126" customWidth="1"/>
    <col min="8185" max="8185" width="9.375" style="126" customWidth="1"/>
    <col min="8186" max="8186" width="9.125" style="126" customWidth="1"/>
    <col min="8187" max="8187" width="6.75" style="126" bestFit="1" customWidth="1"/>
    <col min="8188" max="8188" width="7.75" style="126" customWidth="1"/>
    <col min="8189" max="8190" width="8.375" style="126" customWidth="1"/>
    <col min="8191" max="8191" width="9" style="126" customWidth="1"/>
    <col min="8192" max="8192" width="9.125" style="126" customWidth="1"/>
    <col min="8193" max="8193" width="13.25" style="126" customWidth="1"/>
    <col min="8194" max="8428" width="9" style="126"/>
    <col min="8429" max="8429" width="3.625" style="126" bestFit="1" customWidth="1"/>
    <col min="8430" max="8430" width="9" style="126"/>
    <col min="8431" max="8431" width="6.875" style="126" customWidth="1"/>
    <col min="8432" max="8432" width="23" style="126" customWidth="1"/>
    <col min="8433" max="8434" width="9" style="126" customWidth="1"/>
    <col min="8435" max="8435" width="13" style="126" customWidth="1"/>
    <col min="8436" max="8437" width="9" style="126"/>
    <col min="8438" max="8438" width="11.375" style="126" customWidth="1"/>
    <col min="8439" max="8440" width="16.125" style="126" customWidth="1"/>
    <col min="8441" max="8441" width="9.375" style="126" customWidth="1"/>
    <col min="8442" max="8442" width="9.125" style="126" customWidth="1"/>
    <col min="8443" max="8443" width="6.75" style="126" bestFit="1" customWidth="1"/>
    <col min="8444" max="8444" width="7.75" style="126" customWidth="1"/>
    <col min="8445" max="8446" width="8.375" style="126" customWidth="1"/>
    <col min="8447" max="8447" width="9" style="126" customWidth="1"/>
    <col min="8448" max="8448" width="9.125" style="126" customWidth="1"/>
    <col min="8449" max="8449" width="13.25" style="126" customWidth="1"/>
    <col min="8450" max="8684" width="9" style="126"/>
    <col min="8685" max="8685" width="3.625" style="126" bestFit="1" customWidth="1"/>
    <col min="8686" max="8686" width="9" style="126"/>
    <col min="8687" max="8687" width="6.875" style="126" customWidth="1"/>
    <col min="8688" max="8688" width="23" style="126" customWidth="1"/>
    <col min="8689" max="8690" width="9" style="126" customWidth="1"/>
    <col min="8691" max="8691" width="13" style="126" customWidth="1"/>
    <col min="8692" max="8693" width="9" style="126"/>
    <col min="8694" max="8694" width="11.375" style="126" customWidth="1"/>
    <col min="8695" max="8696" width="16.125" style="126" customWidth="1"/>
    <col min="8697" max="8697" width="9.375" style="126" customWidth="1"/>
    <col min="8698" max="8698" width="9.125" style="126" customWidth="1"/>
    <col min="8699" max="8699" width="6.75" style="126" bestFit="1" customWidth="1"/>
    <col min="8700" max="8700" width="7.75" style="126" customWidth="1"/>
    <col min="8701" max="8702" width="8.375" style="126" customWidth="1"/>
    <col min="8703" max="8703" width="9" style="126" customWidth="1"/>
    <col min="8704" max="8704" width="9.125" style="126" customWidth="1"/>
    <col min="8705" max="8705" width="13.25" style="126" customWidth="1"/>
    <col min="8706" max="8940" width="9" style="126"/>
    <col min="8941" max="8941" width="3.625" style="126" bestFit="1" customWidth="1"/>
    <col min="8942" max="8942" width="9" style="126"/>
    <col min="8943" max="8943" width="6.875" style="126" customWidth="1"/>
    <col min="8944" max="8944" width="23" style="126" customWidth="1"/>
    <col min="8945" max="8946" width="9" style="126" customWidth="1"/>
    <col min="8947" max="8947" width="13" style="126" customWidth="1"/>
    <col min="8948" max="8949" width="9" style="126"/>
    <col min="8950" max="8950" width="11.375" style="126" customWidth="1"/>
    <col min="8951" max="8952" width="16.125" style="126" customWidth="1"/>
    <col min="8953" max="8953" width="9.375" style="126" customWidth="1"/>
    <col min="8954" max="8954" width="9.125" style="126" customWidth="1"/>
    <col min="8955" max="8955" width="6.75" style="126" bestFit="1" customWidth="1"/>
    <col min="8956" max="8956" width="7.75" style="126" customWidth="1"/>
    <col min="8957" max="8958" width="8.375" style="126" customWidth="1"/>
    <col min="8959" max="8959" width="9" style="126" customWidth="1"/>
    <col min="8960" max="8960" width="9.125" style="126" customWidth="1"/>
    <col min="8961" max="8961" width="13.25" style="126" customWidth="1"/>
    <col min="8962" max="9196" width="9" style="126"/>
    <col min="9197" max="9197" width="3.625" style="126" bestFit="1" customWidth="1"/>
    <col min="9198" max="9198" width="9" style="126"/>
    <col min="9199" max="9199" width="6.875" style="126" customWidth="1"/>
    <col min="9200" max="9200" width="23" style="126" customWidth="1"/>
    <col min="9201" max="9202" width="9" style="126" customWidth="1"/>
    <col min="9203" max="9203" width="13" style="126" customWidth="1"/>
    <col min="9204" max="9205" width="9" style="126"/>
    <col min="9206" max="9206" width="11.375" style="126" customWidth="1"/>
    <col min="9207" max="9208" width="16.125" style="126" customWidth="1"/>
    <col min="9209" max="9209" width="9.375" style="126" customWidth="1"/>
    <col min="9210" max="9210" width="9.125" style="126" customWidth="1"/>
    <col min="9211" max="9211" width="6.75" style="126" bestFit="1" customWidth="1"/>
    <col min="9212" max="9212" width="7.75" style="126" customWidth="1"/>
    <col min="9213" max="9214" width="8.375" style="126" customWidth="1"/>
    <col min="9215" max="9215" width="9" style="126" customWidth="1"/>
    <col min="9216" max="9216" width="9.125" style="126" customWidth="1"/>
    <col min="9217" max="9217" width="13.25" style="126" customWidth="1"/>
    <col min="9218" max="9452" width="9" style="126"/>
    <col min="9453" max="9453" width="3.625" style="126" bestFit="1" customWidth="1"/>
    <col min="9454" max="9454" width="9" style="126"/>
    <col min="9455" max="9455" width="6.875" style="126" customWidth="1"/>
    <col min="9456" max="9456" width="23" style="126" customWidth="1"/>
    <col min="9457" max="9458" width="9" style="126" customWidth="1"/>
    <col min="9459" max="9459" width="13" style="126" customWidth="1"/>
    <col min="9460" max="9461" width="9" style="126"/>
    <col min="9462" max="9462" width="11.375" style="126" customWidth="1"/>
    <col min="9463" max="9464" width="16.125" style="126" customWidth="1"/>
    <col min="9465" max="9465" width="9.375" style="126" customWidth="1"/>
    <col min="9466" max="9466" width="9.125" style="126" customWidth="1"/>
    <col min="9467" max="9467" width="6.75" style="126" bestFit="1" customWidth="1"/>
    <col min="9468" max="9468" width="7.75" style="126" customWidth="1"/>
    <col min="9469" max="9470" width="8.375" style="126" customWidth="1"/>
    <col min="9471" max="9471" width="9" style="126" customWidth="1"/>
    <col min="9472" max="9472" width="9.125" style="126" customWidth="1"/>
    <col min="9473" max="9473" width="13.25" style="126" customWidth="1"/>
    <col min="9474" max="9708" width="9" style="126"/>
    <col min="9709" max="9709" width="3.625" style="126" bestFit="1" customWidth="1"/>
    <col min="9710" max="9710" width="9" style="126"/>
    <col min="9711" max="9711" width="6.875" style="126" customWidth="1"/>
    <col min="9712" max="9712" width="23" style="126" customWidth="1"/>
    <col min="9713" max="9714" width="9" style="126" customWidth="1"/>
    <col min="9715" max="9715" width="13" style="126" customWidth="1"/>
    <col min="9716" max="9717" width="9" style="126"/>
    <col min="9718" max="9718" width="11.375" style="126" customWidth="1"/>
    <col min="9719" max="9720" width="16.125" style="126" customWidth="1"/>
    <col min="9721" max="9721" width="9.375" style="126" customWidth="1"/>
    <col min="9722" max="9722" width="9.125" style="126" customWidth="1"/>
    <col min="9723" max="9723" width="6.75" style="126" bestFit="1" customWidth="1"/>
    <col min="9724" max="9724" width="7.75" style="126" customWidth="1"/>
    <col min="9725" max="9726" width="8.375" style="126" customWidth="1"/>
    <col min="9727" max="9727" width="9" style="126" customWidth="1"/>
    <col min="9728" max="9728" width="9.125" style="126" customWidth="1"/>
    <col min="9729" max="9729" width="13.25" style="126" customWidth="1"/>
    <col min="9730" max="9964" width="9" style="126"/>
    <col min="9965" max="9965" width="3.625" style="126" bestFit="1" customWidth="1"/>
    <col min="9966" max="9966" width="9" style="126"/>
    <col min="9967" max="9967" width="6.875" style="126" customWidth="1"/>
    <col min="9968" max="9968" width="23" style="126" customWidth="1"/>
    <col min="9969" max="9970" width="9" style="126" customWidth="1"/>
    <col min="9971" max="9971" width="13" style="126" customWidth="1"/>
    <col min="9972" max="9973" width="9" style="126"/>
    <col min="9974" max="9974" width="11.375" style="126" customWidth="1"/>
    <col min="9975" max="9976" width="16.125" style="126" customWidth="1"/>
    <col min="9977" max="9977" width="9.375" style="126" customWidth="1"/>
    <col min="9978" max="9978" width="9.125" style="126" customWidth="1"/>
    <col min="9979" max="9979" width="6.75" style="126" bestFit="1" customWidth="1"/>
    <col min="9980" max="9980" width="7.75" style="126" customWidth="1"/>
    <col min="9981" max="9982" width="8.375" style="126" customWidth="1"/>
    <col min="9983" max="9983" width="9" style="126" customWidth="1"/>
    <col min="9984" max="9984" width="9.125" style="126" customWidth="1"/>
    <col min="9985" max="9985" width="13.25" style="126" customWidth="1"/>
    <col min="9986" max="10220" width="9" style="126"/>
    <col min="10221" max="10221" width="3.625" style="126" bestFit="1" customWidth="1"/>
    <col min="10222" max="10222" width="9" style="126"/>
    <col min="10223" max="10223" width="6.875" style="126" customWidth="1"/>
    <col min="10224" max="10224" width="23" style="126" customWidth="1"/>
    <col min="10225" max="10226" width="9" style="126" customWidth="1"/>
    <col min="10227" max="10227" width="13" style="126" customWidth="1"/>
    <col min="10228" max="10229" width="9" style="126"/>
    <col min="10230" max="10230" width="11.375" style="126" customWidth="1"/>
    <col min="10231" max="10232" width="16.125" style="126" customWidth="1"/>
    <col min="10233" max="10233" width="9.375" style="126" customWidth="1"/>
    <col min="10234" max="10234" width="9.125" style="126" customWidth="1"/>
    <col min="10235" max="10235" width="6.75" style="126" bestFit="1" customWidth="1"/>
    <col min="10236" max="10236" width="7.75" style="126" customWidth="1"/>
    <col min="10237" max="10238" width="8.375" style="126" customWidth="1"/>
    <col min="10239" max="10239" width="9" style="126" customWidth="1"/>
    <col min="10240" max="10240" width="9.125" style="126" customWidth="1"/>
    <col min="10241" max="10241" width="13.25" style="126" customWidth="1"/>
    <col min="10242" max="10476" width="9" style="126"/>
    <col min="10477" max="10477" width="3.625" style="126" bestFit="1" customWidth="1"/>
    <col min="10478" max="10478" width="9" style="126"/>
    <col min="10479" max="10479" width="6.875" style="126" customWidth="1"/>
    <col min="10480" max="10480" width="23" style="126" customWidth="1"/>
    <col min="10481" max="10482" width="9" style="126" customWidth="1"/>
    <col min="10483" max="10483" width="13" style="126" customWidth="1"/>
    <col min="10484" max="10485" width="9" style="126"/>
    <col min="10486" max="10486" width="11.375" style="126" customWidth="1"/>
    <col min="10487" max="10488" width="16.125" style="126" customWidth="1"/>
    <col min="10489" max="10489" width="9.375" style="126" customWidth="1"/>
    <col min="10490" max="10490" width="9.125" style="126" customWidth="1"/>
    <col min="10491" max="10491" width="6.75" style="126" bestFit="1" customWidth="1"/>
    <col min="10492" max="10492" width="7.75" style="126" customWidth="1"/>
    <col min="10493" max="10494" width="8.375" style="126" customWidth="1"/>
    <col min="10495" max="10495" width="9" style="126" customWidth="1"/>
    <col min="10496" max="10496" width="9.125" style="126" customWidth="1"/>
    <col min="10497" max="10497" width="13.25" style="126" customWidth="1"/>
    <col min="10498" max="10732" width="9" style="126"/>
    <col min="10733" max="10733" width="3.625" style="126" bestFit="1" customWidth="1"/>
    <col min="10734" max="10734" width="9" style="126"/>
    <col min="10735" max="10735" width="6.875" style="126" customWidth="1"/>
    <col min="10736" max="10736" width="23" style="126" customWidth="1"/>
    <col min="10737" max="10738" width="9" style="126" customWidth="1"/>
    <col min="10739" max="10739" width="13" style="126" customWidth="1"/>
    <col min="10740" max="10741" width="9" style="126"/>
    <col min="10742" max="10742" width="11.375" style="126" customWidth="1"/>
    <col min="10743" max="10744" width="16.125" style="126" customWidth="1"/>
    <col min="10745" max="10745" width="9.375" style="126" customWidth="1"/>
    <col min="10746" max="10746" width="9.125" style="126" customWidth="1"/>
    <col min="10747" max="10747" width="6.75" style="126" bestFit="1" customWidth="1"/>
    <col min="10748" max="10748" width="7.75" style="126" customWidth="1"/>
    <col min="10749" max="10750" width="8.375" style="126" customWidth="1"/>
    <col min="10751" max="10751" width="9" style="126" customWidth="1"/>
    <col min="10752" max="10752" width="9.125" style="126" customWidth="1"/>
    <col min="10753" max="10753" width="13.25" style="126" customWidth="1"/>
    <col min="10754" max="10988" width="9" style="126"/>
    <col min="10989" max="10989" width="3.625" style="126" bestFit="1" customWidth="1"/>
    <col min="10990" max="10990" width="9" style="126"/>
    <col min="10991" max="10991" width="6.875" style="126" customWidth="1"/>
    <col min="10992" max="10992" width="23" style="126" customWidth="1"/>
    <col min="10993" max="10994" width="9" style="126" customWidth="1"/>
    <col min="10995" max="10995" width="13" style="126" customWidth="1"/>
    <col min="10996" max="10997" width="9" style="126"/>
    <col min="10998" max="10998" width="11.375" style="126" customWidth="1"/>
    <col min="10999" max="11000" width="16.125" style="126" customWidth="1"/>
    <col min="11001" max="11001" width="9.375" style="126" customWidth="1"/>
    <col min="11002" max="11002" width="9.125" style="126" customWidth="1"/>
    <col min="11003" max="11003" width="6.75" style="126" bestFit="1" customWidth="1"/>
    <col min="11004" max="11004" width="7.75" style="126" customWidth="1"/>
    <col min="11005" max="11006" width="8.375" style="126" customWidth="1"/>
    <col min="11007" max="11007" width="9" style="126" customWidth="1"/>
    <col min="11008" max="11008" width="9.125" style="126" customWidth="1"/>
    <col min="11009" max="11009" width="13.25" style="126" customWidth="1"/>
    <col min="11010" max="11244" width="9" style="126"/>
    <col min="11245" max="11245" width="3.625" style="126" bestFit="1" customWidth="1"/>
    <col min="11246" max="11246" width="9" style="126"/>
    <col min="11247" max="11247" width="6.875" style="126" customWidth="1"/>
    <col min="11248" max="11248" width="23" style="126" customWidth="1"/>
    <col min="11249" max="11250" width="9" style="126" customWidth="1"/>
    <col min="11251" max="11251" width="13" style="126" customWidth="1"/>
    <col min="11252" max="11253" width="9" style="126"/>
    <col min="11254" max="11254" width="11.375" style="126" customWidth="1"/>
    <col min="11255" max="11256" width="16.125" style="126" customWidth="1"/>
    <col min="11257" max="11257" width="9.375" style="126" customWidth="1"/>
    <col min="11258" max="11258" width="9.125" style="126" customWidth="1"/>
    <col min="11259" max="11259" width="6.75" style="126" bestFit="1" customWidth="1"/>
    <col min="11260" max="11260" width="7.75" style="126" customWidth="1"/>
    <col min="11261" max="11262" width="8.375" style="126" customWidth="1"/>
    <col min="11263" max="11263" width="9" style="126" customWidth="1"/>
    <col min="11264" max="11264" width="9.125" style="126" customWidth="1"/>
    <col min="11265" max="11265" width="13.25" style="126" customWidth="1"/>
    <col min="11266" max="11500" width="9" style="126"/>
    <col min="11501" max="11501" width="3.625" style="126" bestFit="1" customWidth="1"/>
    <col min="11502" max="11502" width="9" style="126"/>
    <col min="11503" max="11503" width="6.875" style="126" customWidth="1"/>
    <col min="11504" max="11504" width="23" style="126" customWidth="1"/>
    <col min="11505" max="11506" width="9" style="126" customWidth="1"/>
    <col min="11507" max="11507" width="13" style="126" customWidth="1"/>
    <col min="11508" max="11509" width="9" style="126"/>
    <col min="11510" max="11510" width="11.375" style="126" customWidth="1"/>
    <col min="11511" max="11512" width="16.125" style="126" customWidth="1"/>
    <col min="11513" max="11513" width="9.375" style="126" customWidth="1"/>
    <col min="11514" max="11514" width="9.125" style="126" customWidth="1"/>
    <col min="11515" max="11515" width="6.75" style="126" bestFit="1" customWidth="1"/>
    <col min="11516" max="11516" width="7.75" style="126" customWidth="1"/>
    <col min="11517" max="11518" width="8.375" style="126" customWidth="1"/>
    <col min="11519" max="11519" width="9" style="126" customWidth="1"/>
    <col min="11520" max="11520" width="9.125" style="126" customWidth="1"/>
    <col min="11521" max="11521" width="13.25" style="126" customWidth="1"/>
    <col min="11522" max="11756" width="9" style="126"/>
    <col min="11757" max="11757" width="3.625" style="126" bestFit="1" customWidth="1"/>
    <col min="11758" max="11758" width="9" style="126"/>
    <col min="11759" max="11759" width="6.875" style="126" customWidth="1"/>
    <col min="11760" max="11760" width="23" style="126" customWidth="1"/>
    <col min="11761" max="11762" width="9" style="126" customWidth="1"/>
    <col min="11763" max="11763" width="13" style="126" customWidth="1"/>
    <col min="11764" max="11765" width="9" style="126"/>
    <col min="11766" max="11766" width="11.375" style="126" customWidth="1"/>
    <col min="11767" max="11768" width="16.125" style="126" customWidth="1"/>
    <col min="11769" max="11769" width="9.375" style="126" customWidth="1"/>
    <col min="11770" max="11770" width="9.125" style="126" customWidth="1"/>
    <col min="11771" max="11771" width="6.75" style="126" bestFit="1" customWidth="1"/>
    <col min="11772" max="11772" width="7.75" style="126" customWidth="1"/>
    <col min="11773" max="11774" width="8.375" style="126" customWidth="1"/>
    <col min="11775" max="11775" width="9" style="126" customWidth="1"/>
    <col min="11776" max="11776" width="9.125" style="126" customWidth="1"/>
    <col min="11777" max="11777" width="13.25" style="126" customWidth="1"/>
    <col min="11778" max="12012" width="9" style="126"/>
    <col min="12013" max="12013" width="3.625" style="126" bestFit="1" customWidth="1"/>
    <col min="12014" max="12014" width="9" style="126"/>
    <col min="12015" max="12015" width="6.875" style="126" customWidth="1"/>
    <col min="12016" max="12016" width="23" style="126" customWidth="1"/>
    <col min="12017" max="12018" width="9" style="126" customWidth="1"/>
    <col min="12019" max="12019" width="13" style="126" customWidth="1"/>
    <col min="12020" max="12021" width="9" style="126"/>
    <col min="12022" max="12022" width="11.375" style="126" customWidth="1"/>
    <col min="12023" max="12024" width="16.125" style="126" customWidth="1"/>
    <col min="12025" max="12025" width="9.375" style="126" customWidth="1"/>
    <col min="12026" max="12026" width="9.125" style="126" customWidth="1"/>
    <col min="12027" max="12027" width="6.75" style="126" bestFit="1" customWidth="1"/>
    <col min="12028" max="12028" width="7.75" style="126" customWidth="1"/>
    <col min="12029" max="12030" width="8.375" style="126" customWidth="1"/>
    <col min="12031" max="12031" width="9" style="126" customWidth="1"/>
    <col min="12032" max="12032" width="9.125" style="126" customWidth="1"/>
    <col min="12033" max="12033" width="13.25" style="126" customWidth="1"/>
    <col min="12034" max="12268" width="9" style="126"/>
    <col min="12269" max="12269" width="3.625" style="126" bestFit="1" customWidth="1"/>
    <col min="12270" max="12270" width="9" style="126"/>
    <col min="12271" max="12271" width="6.875" style="126" customWidth="1"/>
    <col min="12272" max="12272" width="23" style="126" customWidth="1"/>
    <col min="12273" max="12274" width="9" style="126" customWidth="1"/>
    <col min="12275" max="12275" width="13" style="126" customWidth="1"/>
    <col min="12276" max="12277" width="9" style="126"/>
    <col min="12278" max="12278" width="11.375" style="126" customWidth="1"/>
    <col min="12279" max="12280" width="16.125" style="126" customWidth="1"/>
    <col min="12281" max="12281" width="9.375" style="126" customWidth="1"/>
    <col min="12282" max="12282" width="9.125" style="126" customWidth="1"/>
    <col min="12283" max="12283" width="6.75" style="126" bestFit="1" customWidth="1"/>
    <col min="12284" max="12284" width="7.75" style="126" customWidth="1"/>
    <col min="12285" max="12286" width="8.375" style="126" customWidth="1"/>
    <col min="12287" max="12287" width="9" style="126" customWidth="1"/>
    <col min="12288" max="12288" width="9.125" style="126" customWidth="1"/>
    <col min="12289" max="12289" width="13.25" style="126" customWidth="1"/>
    <col min="12290" max="12524" width="9" style="126"/>
    <col min="12525" max="12525" width="3.625" style="126" bestFit="1" customWidth="1"/>
    <col min="12526" max="12526" width="9" style="126"/>
    <col min="12527" max="12527" width="6.875" style="126" customWidth="1"/>
    <col min="12528" max="12528" width="23" style="126" customWidth="1"/>
    <col min="12529" max="12530" width="9" style="126" customWidth="1"/>
    <col min="12531" max="12531" width="13" style="126" customWidth="1"/>
    <col min="12532" max="12533" width="9" style="126"/>
    <col min="12534" max="12534" width="11.375" style="126" customWidth="1"/>
    <col min="12535" max="12536" width="16.125" style="126" customWidth="1"/>
    <col min="12537" max="12537" width="9.375" style="126" customWidth="1"/>
    <col min="12538" max="12538" width="9.125" style="126" customWidth="1"/>
    <col min="12539" max="12539" width="6.75" style="126" bestFit="1" customWidth="1"/>
    <col min="12540" max="12540" width="7.75" style="126" customWidth="1"/>
    <col min="12541" max="12542" width="8.375" style="126" customWidth="1"/>
    <col min="12543" max="12543" width="9" style="126" customWidth="1"/>
    <col min="12544" max="12544" width="9.125" style="126" customWidth="1"/>
    <col min="12545" max="12545" width="13.25" style="126" customWidth="1"/>
    <col min="12546" max="12780" width="9" style="126"/>
    <col min="12781" max="12781" width="3.625" style="126" bestFit="1" customWidth="1"/>
    <col min="12782" max="12782" width="9" style="126"/>
    <col min="12783" max="12783" width="6.875" style="126" customWidth="1"/>
    <col min="12784" max="12784" width="23" style="126" customWidth="1"/>
    <col min="12785" max="12786" width="9" style="126" customWidth="1"/>
    <col min="12787" max="12787" width="13" style="126" customWidth="1"/>
    <col min="12788" max="12789" width="9" style="126"/>
    <col min="12790" max="12790" width="11.375" style="126" customWidth="1"/>
    <col min="12791" max="12792" width="16.125" style="126" customWidth="1"/>
    <col min="12793" max="12793" width="9.375" style="126" customWidth="1"/>
    <col min="12794" max="12794" width="9.125" style="126" customWidth="1"/>
    <col min="12795" max="12795" width="6.75" style="126" bestFit="1" customWidth="1"/>
    <col min="12796" max="12796" width="7.75" style="126" customWidth="1"/>
    <col min="12797" max="12798" width="8.375" style="126" customWidth="1"/>
    <col min="12799" max="12799" width="9" style="126" customWidth="1"/>
    <col min="12800" max="12800" width="9.125" style="126" customWidth="1"/>
    <col min="12801" max="12801" width="13.25" style="126" customWidth="1"/>
    <col min="12802" max="13036" width="9" style="126"/>
    <col min="13037" max="13037" width="3.625" style="126" bestFit="1" customWidth="1"/>
    <col min="13038" max="13038" width="9" style="126"/>
    <col min="13039" max="13039" width="6.875" style="126" customWidth="1"/>
    <col min="13040" max="13040" width="23" style="126" customWidth="1"/>
    <col min="13041" max="13042" width="9" style="126" customWidth="1"/>
    <col min="13043" max="13043" width="13" style="126" customWidth="1"/>
    <col min="13044" max="13045" width="9" style="126"/>
    <col min="13046" max="13046" width="11.375" style="126" customWidth="1"/>
    <col min="13047" max="13048" width="16.125" style="126" customWidth="1"/>
    <col min="13049" max="13049" width="9.375" style="126" customWidth="1"/>
    <col min="13050" max="13050" width="9.125" style="126" customWidth="1"/>
    <col min="13051" max="13051" width="6.75" style="126" bestFit="1" customWidth="1"/>
    <col min="13052" max="13052" width="7.75" style="126" customWidth="1"/>
    <col min="13053" max="13054" width="8.375" style="126" customWidth="1"/>
    <col min="13055" max="13055" width="9" style="126" customWidth="1"/>
    <col min="13056" max="13056" width="9.125" style="126" customWidth="1"/>
    <col min="13057" max="13057" width="13.25" style="126" customWidth="1"/>
    <col min="13058" max="13292" width="9" style="126"/>
    <col min="13293" max="13293" width="3.625" style="126" bestFit="1" customWidth="1"/>
    <col min="13294" max="13294" width="9" style="126"/>
    <col min="13295" max="13295" width="6.875" style="126" customWidth="1"/>
    <col min="13296" max="13296" width="23" style="126" customWidth="1"/>
    <col min="13297" max="13298" width="9" style="126" customWidth="1"/>
    <col min="13299" max="13299" width="13" style="126" customWidth="1"/>
    <col min="13300" max="13301" width="9" style="126"/>
    <col min="13302" max="13302" width="11.375" style="126" customWidth="1"/>
    <col min="13303" max="13304" width="16.125" style="126" customWidth="1"/>
    <col min="13305" max="13305" width="9.375" style="126" customWidth="1"/>
    <col min="13306" max="13306" width="9.125" style="126" customWidth="1"/>
    <col min="13307" max="13307" width="6.75" style="126" bestFit="1" customWidth="1"/>
    <col min="13308" max="13308" width="7.75" style="126" customWidth="1"/>
    <col min="13309" max="13310" width="8.375" style="126" customWidth="1"/>
    <col min="13311" max="13311" width="9" style="126" customWidth="1"/>
    <col min="13312" max="13312" width="9.125" style="126" customWidth="1"/>
    <col min="13313" max="13313" width="13.25" style="126" customWidth="1"/>
    <col min="13314" max="13548" width="9" style="126"/>
    <col min="13549" max="13549" width="3.625" style="126" bestFit="1" customWidth="1"/>
    <col min="13550" max="13550" width="9" style="126"/>
    <col min="13551" max="13551" width="6.875" style="126" customWidth="1"/>
    <col min="13552" max="13552" width="23" style="126" customWidth="1"/>
    <col min="13553" max="13554" width="9" style="126" customWidth="1"/>
    <col min="13555" max="13555" width="13" style="126" customWidth="1"/>
    <col min="13556" max="13557" width="9" style="126"/>
    <col min="13558" max="13558" width="11.375" style="126" customWidth="1"/>
    <col min="13559" max="13560" width="16.125" style="126" customWidth="1"/>
    <col min="13561" max="13561" width="9.375" style="126" customWidth="1"/>
    <col min="13562" max="13562" width="9.125" style="126" customWidth="1"/>
    <col min="13563" max="13563" width="6.75" style="126" bestFit="1" customWidth="1"/>
    <col min="13564" max="13564" width="7.75" style="126" customWidth="1"/>
    <col min="13565" max="13566" width="8.375" style="126" customWidth="1"/>
    <col min="13567" max="13567" width="9" style="126" customWidth="1"/>
    <col min="13568" max="13568" width="9.125" style="126" customWidth="1"/>
    <col min="13569" max="13569" width="13.25" style="126" customWidth="1"/>
    <col min="13570" max="13804" width="9" style="126"/>
    <col min="13805" max="13805" width="3.625" style="126" bestFit="1" customWidth="1"/>
    <col min="13806" max="13806" width="9" style="126"/>
    <col min="13807" max="13807" width="6.875" style="126" customWidth="1"/>
    <col min="13808" max="13808" width="23" style="126" customWidth="1"/>
    <col min="13809" max="13810" width="9" style="126" customWidth="1"/>
    <col min="13811" max="13811" width="13" style="126" customWidth="1"/>
    <col min="13812" max="13813" width="9" style="126"/>
    <col min="13814" max="13814" width="11.375" style="126" customWidth="1"/>
    <col min="13815" max="13816" width="16.125" style="126" customWidth="1"/>
    <col min="13817" max="13817" width="9.375" style="126" customWidth="1"/>
    <col min="13818" max="13818" width="9.125" style="126" customWidth="1"/>
    <col min="13819" max="13819" width="6.75" style="126" bestFit="1" customWidth="1"/>
    <col min="13820" max="13820" width="7.75" style="126" customWidth="1"/>
    <col min="13821" max="13822" width="8.375" style="126" customWidth="1"/>
    <col min="13823" max="13823" width="9" style="126" customWidth="1"/>
    <col min="13824" max="13824" width="9.125" style="126" customWidth="1"/>
    <col min="13825" max="13825" width="13.25" style="126" customWidth="1"/>
    <col min="13826" max="14060" width="9" style="126"/>
    <col min="14061" max="14061" width="3.625" style="126" bestFit="1" customWidth="1"/>
    <col min="14062" max="14062" width="9" style="126"/>
    <col min="14063" max="14063" width="6.875" style="126" customWidth="1"/>
    <col min="14064" max="14064" width="23" style="126" customWidth="1"/>
    <col min="14065" max="14066" width="9" style="126" customWidth="1"/>
    <col min="14067" max="14067" width="13" style="126" customWidth="1"/>
    <col min="14068" max="14069" width="9" style="126"/>
    <col min="14070" max="14070" width="11.375" style="126" customWidth="1"/>
    <col min="14071" max="14072" width="16.125" style="126" customWidth="1"/>
    <col min="14073" max="14073" width="9.375" style="126" customWidth="1"/>
    <col min="14074" max="14074" width="9.125" style="126" customWidth="1"/>
    <col min="14075" max="14075" width="6.75" style="126" bestFit="1" customWidth="1"/>
    <col min="14076" max="14076" width="7.75" style="126" customWidth="1"/>
    <col min="14077" max="14078" width="8.375" style="126" customWidth="1"/>
    <col min="14079" max="14079" width="9" style="126" customWidth="1"/>
    <col min="14080" max="14080" width="9.125" style="126" customWidth="1"/>
    <col min="14081" max="14081" width="13.25" style="126" customWidth="1"/>
    <col min="14082" max="14316" width="9" style="126"/>
    <col min="14317" max="14317" width="3.625" style="126" bestFit="1" customWidth="1"/>
    <col min="14318" max="14318" width="9" style="126"/>
    <col min="14319" max="14319" width="6.875" style="126" customWidth="1"/>
    <col min="14320" max="14320" width="23" style="126" customWidth="1"/>
    <col min="14321" max="14322" width="9" style="126" customWidth="1"/>
    <col min="14323" max="14323" width="13" style="126" customWidth="1"/>
    <col min="14324" max="14325" width="9" style="126"/>
    <col min="14326" max="14326" width="11.375" style="126" customWidth="1"/>
    <col min="14327" max="14328" width="16.125" style="126" customWidth="1"/>
    <col min="14329" max="14329" width="9.375" style="126" customWidth="1"/>
    <col min="14330" max="14330" width="9.125" style="126" customWidth="1"/>
    <col min="14331" max="14331" width="6.75" style="126" bestFit="1" customWidth="1"/>
    <col min="14332" max="14332" width="7.75" style="126" customWidth="1"/>
    <col min="14333" max="14334" width="8.375" style="126" customWidth="1"/>
    <col min="14335" max="14335" width="9" style="126" customWidth="1"/>
    <col min="14336" max="14336" width="9.125" style="126" customWidth="1"/>
    <col min="14337" max="14337" width="13.25" style="126" customWidth="1"/>
    <col min="14338" max="14572" width="9" style="126"/>
    <col min="14573" max="14573" width="3.625" style="126" bestFit="1" customWidth="1"/>
    <col min="14574" max="14574" width="9" style="126"/>
    <col min="14575" max="14575" width="6.875" style="126" customWidth="1"/>
    <col min="14576" max="14576" width="23" style="126" customWidth="1"/>
    <col min="14577" max="14578" width="9" style="126" customWidth="1"/>
    <col min="14579" max="14579" width="13" style="126" customWidth="1"/>
    <col min="14580" max="14581" width="9" style="126"/>
    <col min="14582" max="14582" width="11.375" style="126" customWidth="1"/>
    <col min="14583" max="14584" width="16.125" style="126" customWidth="1"/>
    <col min="14585" max="14585" width="9.375" style="126" customWidth="1"/>
    <col min="14586" max="14586" width="9.125" style="126" customWidth="1"/>
    <col min="14587" max="14587" width="6.75" style="126" bestFit="1" customWidth="1"/>
    <col min="14588" max="14588" width="7.75" style="126" customWidth="1"/>
    <col min="14589" max="14590" width="8.375" style="126" customWidth="1"/>
    <col min="14591" max="14591" width="9" style="126" customWidth="1"/>
    <col min="14592" max="14592" width="9.125" style="126" customWidth="1"/>
    <col min="14593" max="14593" width="13.25" style="126" customWidth="1"/>
    <col min="14594" max="14828" width="9" style="126"/>
    <col min="14829" max="14829" width="3.625" style="126" bestFit="1" customWidth="1"/>
    <col min="14830" max="14830" width="9" style="126"/>
    <col min="14831" max="14831" width="6.875" style="126" customWidth="1"/>
    <col min="14832" max="14832" width="23" style="126" customWidth="1"/>
    <col min="14833" max="14834" width="9" style="126" customWidth="1"/>
    <col min="14835" max="14835" width="13" style="126" customWidth="1"/>
    <col min="14836" max="14837" width="9" style="126"/>
    <col min="14838" max="14838" width="11.375" style="126" customWidth="1"/>
    <col min="14839" max="14840" width="16.125" style="126" customWidth="1"/>
    <col min="14841" max="14841" width="9.375" style="126" customWidth="1"/>
    <col min="14842" max="14842" width="9.125" style="126" customWidth="1"/>
    <col min="14843" max="14843" width="6.75" style="126" bestFit="1" customWidth="1"/>
    <col min="14844" max="14844" width="7.75" style="126" customWidth="1"/>
    <col min="14845" max="14846" width="8.375" style="126" customWidth="1"/>
    <col min="14847" max="14847" width="9" style="126" customWidth="1"/>
    <col min="14848" max="14848" width="9.125" style="126" customWidth="1"/>
    <col min="14849" max="14849" width="13.25" style="126" customWidth="1"/>
    <col min="14850" max="15084" width="9" style="126"/>
    <col min="15085" max="15085" width="3.625" style="126" bestFit="1" customWidth="1"/>
    <col min="15086" max="15086" width="9" style="126"/>
    <col min="15087" max="15087" width="6.875" style="126" customWidth="1"/>
    <col min="15088" max="15088" width="23" style="126" customWidth="1"/>
    <col min="15089" max="15090" width="9" style="126" customWidth="1"/>
    <col min="15091" max="15091" width="13" style="126" customWidth="1"/>
    <col min="15092" max="15093" width="9" style="126"/>
    <col min="15094" max="15094" width="11.375" style="126" customWidth="1"/>
    <col min="15095" max="15096" width="16.125" style="126" customWidth="1"/>
    <col min="15097" max="15097" width="9.375" style="126" customWidth="1"/>
    <col min="15098" max="15098" width="9.125" style="126" customWidth="1"/>
    <col min="15099" max="15099" width="6.75" style="126" bestFit="1" customWidth="1"/>
    <col min="15100" max="15100" width="7.75" style="126" customWidth="1"/>
    <col min="15101" max="15102" width="8.375" style="126" customWidth="1"/>
    <col min="15103" max="15103" width="9" style="126" customWidth="1"/>
    <col min="15104" max="15104" width="9.125" style="126" customWidth="1"/>
    <col min="15105" max="15105" width="13.25" style="126" customWidth="1"/>
    <col min="15106" max="15340" width="9" style="126"/>
    <col min="15341" max="15341" width="3.625" style="126" bestFit="1" customWidth="1"/>
    <col min="15342" max="15342" width="9" style="126"/>
    <col min="15343" max="15343" width="6.875" style="126" customWidth="1"/>
    <col min="15344" max="15344" width="23" style="126" customWidth="1"/>
    <col min="15345" max="15346" width="9" style="126" customWidth="1"/>
    <col min="15347" max="15347" width="13" style="126" customWidth="1"/>
    <col min="15348" max="15349" width="9" style="126"/>
    <col min="15350" max="15350" width="11.375" style="126" customWidth="1"/>
    <col min="15351" max="15352" width="16.125" style="126" customWidth="1"/>
    <col min="15353" max="15353" width="9.375" style="126" customWidth="1"/>
    <col min="15354" max="15354" width="9.125" style="126" customWidth="1"/>
    <col min="15355" max="15355" width="6.75" style="126" bestFit="1" customWidth="1"/>
    <col min="15356" max="15356" width="7.75" style="126" customWidth="1"/>
    <col min="15357" max="15358" width="8.375" style="126" customWidth="1"/>
    <col min="15359" max="15359" width="9" style="126" customWidth="1"/>
    <col min="15360" max="15360" width="9.125" style="126" customWidth="1"/>
    <col min="15361" max="15361" width="13.25" style="126" customWidth="1"/>
    <col min="15362" max="15596" width="9" style="126"/>
    <col min="15597" max="15597" width="3.625" style="126" bestFit="1" customWidth="1"/>
    <col min="15598" max="15598" width="9" style="126"/>
    <col min="15599" max="15599" width="6.875" style="126" customWidth="1"/>
    <col min="15600" max="15600" width="23" style="126" customWidth="1"/>
    <col min="15601" max="15602" width="9" style="126" customWidth="1"/>
    <col min="15603" max="15603" width="13" style="126" customWidth="1"/>
    <col min="15604" max="15605" width="9" style="126"/>
    <col min="15606" max="15606" width="11.375" style="126" customWidth="1"/>
    <col min="15607" max="15608" width="16.125" style="126" customWidth="1"/>
    <col min="15609" max="15609" width="9.375" style="126" customWidth="1"/>
    <col min="15610" max="15610" width="9.125" style="126" customWidth="1"/>
    <col min="15611" max="15611" width="6.75" style="126" bestFit="1" customWidth="1"/>
    <col min="15612" max="15612" width="7.75" style="126" customWidth="1"/>
    <col min="15613" max="15614" width="8.375" style="126" customWidth="1"/>
    <col min="15615" max="15615" width="9" style="126" customWidth="1"/>
    <col min="15616" max="15616" width="9.125" style="126" customWidth="1"/>
    <col min="15617" max="15617" width="13.25" style="126" customWidth="1"/>
    <col min="15618" max="15852" width="9" style="126"/>
    <col min="15853" max="15853" width="3.625" style="126" bestFit="1" customWidth="1"/>
    <col min="15854" max="15854" width="9" style="126"/>
    <col min="15855" max="15855" width="6.875" style="126" customWidth="1"/>
    <col min="15856" max="15856" width="23" style="126" customWidth="1"/>
    <col min="15857" max="15858" width="9" style="126" customWidth="1"/>
    <col min="15859" max="15859" width="13" style="126" customWidth="1"/>
    <col min="15860" max="15861" width="9" style="126"/>
    <col min="15862" max="15862" width="11.375" style="126" customWidth="1"/>
    <col min="15863" max="15864" width="16.125" style="126" customWidth="1"/>
    <col min="15865" max="15865" width="9.375" style="126" customWidth="1"/>
    <col min="15866" max="15866" width="9.125" style="126" customWidth="1"/>
    <col min="15867" max="15867" width="6.75" style="126" bestFit="1" customWidth="1"/>
    <col min="15868" max="15868" width="7.75" style="126" customWidth="1"/>
    <col min="15869" max="15870" width="8.375" style="126" customWidth="1"/>
    <col min="15871" max="15871" width="9" style="126" customWidth="1"/>
    <col min="15872" max="15872" width="9.125" style="126" customWidth="1"/>
    <col min="15873" max="15873" width="13.25" style="126" customWidth="1"/>
    <col min="15874" max="16108" width="9" style="126"/>
    <col min="16109" max="16109" width="3.625" style="126" bestFit="1" customWidth="1"/>
    <col min="16110" max="16110" width="9" style="126"/>
    <col min="16111" max="16111" width="6.875" style="126" customWidth="1"/>
    <col min="16112" max="16112" width="23" style="126" customWidth="1"/>
    <col min="16113" max="16114" width="9" style="126" customWidth="1"/>
    <col min="16115" max="16115" width="13" style="126" customWidth="1"/>
    <col min="16116" max="16117" width="9" style="126"/>
    <col min="16118" max="16118" width="11.375" style="126" customWidth="1"/>
    <col min="16119" max="16120" width="16.125" style="126" customWidth="1"/>
    <col min="16121" max="16121" width="9.375" style="126" customWidth="1"/>
    <col min="16122" max="16122" width="9.125" style="126" customWidth="1"/>
    <col min="16123" max="16123" width="6.75" style="126" bestFit="1" customWidth="1"/>
    <col min="16124" max="16124" width="7.75" style="126" customWidth="1"/>
    <col min="16125" max="16126" width="8.375" style="126" customWidth="1"/>
    <col min="16127" max="16127" width="9" style="126" customWidth="1"/>
    <col min="16128" max="16128" width="9.125" style="126" customWidth="1"/>
    <col min="16129" max="16129" width="13.25" style="126" customWidth="1"/>
    <col min="16130" max="16384" width="9" style="126"/>
  </cols>
  <sheetData>
    <row r="1" spans="1:20" s="125" customFormat="1" ht="15.75" x14ac:dyDescent="0.25">
      <c r="A1" s="258" t="str">
        <f>XDCL!B3</f>
        <v>ID Space</v>
      </c>
      <c r="B1" s="259"/>
      <c r="C1" s="259"/>
      <c r="D1" s="260"/>
      <c r="E1" s="325" t="s">
        <v>76</v>
      </c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7"/>
    </row>
    <row r="2" spans="1:20" s="125" customFormat="1" ht="15.75" x14ac:dyDescent="0.25">
      <c r="A2" s="261"/>
      <c r="B2" s="262"/>
      <c r="C2" s="262"/>
      <c r="D2" s="263"/>
      <c r="E2" s="328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30"/>
    </row>
    <row r="3" spans="1:20" x14ac:dyDescent="0.25">
      <c r="Q3" s="18" t="s">
        <v>37</v>
      </c>
    </row>
    <row r="4" spans="1:20" x14ac:dyDescent="0.25">
      <c r="A4" s="284" t="s">
        <v>0</v>
      </c>
      <c r="B4" s="284" t="s">
        <v>13</v>
      </c>
      <c r="C4" s="284"/>
      <c r="D4" s="319" t="s">
        <v>14</v>
      </c>
      <c r="E4" s="284" t="s">
        <v>15</v>
      </c>
      <c r="F4" s="284"/>
      <c r="G4" s="284" t="s">
        <v>40</v>
      </c>
      <c r="H4" s="284" t="s">
        <v>347</v>
      </c>
      <c r="I4" s="284"/>
      <c r="J4" s="322" t="s">
        <v>16</v>
      </c>
      <c r="K4" s="284" t="s">
        <v>18</v>
      </c>
      <c r="L4" s="284" t="s">
        <v>19</v>
      </c>
      <c r="M4" s="149" t="s">
        <v>359</v>
      </c>
      <c r="N4" s="320" t="s">
        <v>123</v>
      </c>
      <c r="O4" s="321"/>
      <c r="P4" s="321"/>
      <c r="Q4" s="321"/>
      <c r="R4" s="324"/>
      <c r="S4" s="320" t="s">
        <v>186</v>
      </c>
      <c r="T4" s="321"/>
    </row>
    <row r="5" spans="1:20" x14ac:dyDescent="0.25">
      <c r="A5" s="284"/>
      <c r="B5" s="119" t="s">
        <v>345</v>
      </c>
      <c r="C5" s="119" t="s">
        <v>158</v>
      </c>
      <c r="D5" s="319"/>
      <c r="E5" s="119" t="s">
        <v>345</v>
      </c>
      <c r="F5" s="119" t="s">
        <v>158</v>
      </c>
      <c r="G5" s="284"/>
      <c r="H5" s="119" t="s">
        <v>25</v>
      </c>
      <c r="I5" s="119" t="s">
        <v>26</v>
      </c>
      <c r="J5" s="323"/>
      <c r="K5" s="284"/>
      <c r="L5" s="284"/>
      <c r="M5" s="119" t="s">
        <v>360</v>
      </c>
      <c r="N5" s="119">
        <v>1</v>
      </c>
      <c r="O5" s="119">
        <v>2</v>
      </c>
      <c r="P5" s="119">
        <v>3</v>
      </c>
      <c r="Q5" s="119">
        <v>4</v>
      </c>
      <c r="R5" s="119">
        <v>5</v>
      </c>
      <c r="S5" s="119" t="s">
        <v>158</v>
      </c>
      <c r="T5" s="119" t="str">
        <f>CTY!O17</f>
        <v>Giám sát</v>
      </c>
    </row>
    <row r="6" spans="1:20" s="134" customFormat="1" x14ac:dyDescent="0.25">
      <c r="A6" s="155">
        <v>1</v>
      </c>
      <c r="B6" s="92" t="s">
        <v>92</v>
      </c>
      <c r="C6" s="92" t="s">
        <v>107</v>
      </c>
      <c r="D6" s="114" t="s">
        <v>237</v>
      </c>
      <c r="E6" s="150">
        <v>0.3</v>
      </c>
      <c r="F6" s="94">
        <v>1</v>
      </c>
      <c r="G6" s="152" t="s">
        <v>239</v>
      </c>
      <c r="H6" s="96"/>
      <c r="I6" s="97">
        <v>54</v>
      </c>
      <c r="J6" s="96" t="s">
        <v>240</v>
      </c>
      <c r="K6" s="96" t="s">
        <v>117</v>
      </c>
      <c r="L6" s="96" t="s">
        <v>287</v>
      </c>
      <c r="M6" s="96">
        <f>I6</f>
        <v>54</v>
      </c>
      <c r="N6" s="96"/>
      <c r="O6" s="96"/>
      <c r="P6" s="96">
        <f>M6</f>
        <v>54</v>
      </c>
      <c r="Q6" s="96"/>
      <c r="R6" s="96"/>
      <c r="S6" s="60" t="s">
        <v>121</v>
      </c>
      <c r="T6" s="96" t="s">
        <v>122</v>
      </c>
    </row>
    <row r="7" spans="1:20" s="124" customFormat="1" ht="30" x14ac:dyDescent="0.2">
      <c r="A7" s="156">
        <v>2</v>
      </c>
      <c r="B7" s="300" t="s">
        <v>344</v>
      </c>
      <c r="C7" s="139" t="s">
        <v>348</v>
      </c>
      <c r="D7" s="302" t="s">
        <v>291</v>
      </c>
      <c r="E7" s="305">
        <v>0.3</v>
      </c>
      <c r="F7" s="140">
        <v>0.3</v>
      </c>
      <c r="G7" s="153" t="s">
        <v>298</v>
      </c>
      <c r="H7" s="60"/>
      <c r="I7" s="60">
        <v>100</v>
      </c>
      <c r="J7" s="60" t="s">
        <v>103</v>
      </c>
      <c r="K7" s="96" t="s">
        <v>117</v>
      </c>
      <c r="L7" s="103" t="s">
        <v>287</v>
      </c>
      <c r="M7" s="103">
        <f>I7</f>
        <v>100</v>
      </c>
      <c r="N7" s="103"/>
      <c r="O7" s="103"/>
      <c r="P7" s="96">
        <f t="shared" ref="P7:P14" si="0">M7</f>
        <v>100</v>
      </c>
      <c r="Q7" s="103"/>
      <c r="R7" s="103"/>
      <c r="S7" s="60" t="s">
        <v>121</v>
      </c>
      <c r="T7" s="139" t="s">
        <v>122</v>
      </c>
    </row>
    <row r="8" spans="1:20" s="124" customFormat="1" ht="30" x14ac:dyDescent="0.2">
      <c r="A8" s="156">
        <v>3</v>
      </c>
      <c r="B8" s="301"/>
      <c r="C8" s="139" t="s">
        <v>349</v>
      </c>
      <c r="D8" s="303"/>
      <c r="E8" s="306"/>
      <c r="F8" s="140">
        <v>0.3</v>
      </c>
      <c r="G8" s="153" t="s">
        <v>299</v>
      </c>
      <c r="H8" s="60"/>
      <c r="I8" s="60">
        <v>3</v>
      </c>
      <c r="J8" s="60" t="s">
        <v>244</v>
      </c>
      <c r="K8" s="96" t="s">
        <v>117</v>
      </c>
      <c r="L8" s="103" t="s">
        <v>287</v>
      </c>
      <c r="M8" s="103">
        <f>I8</f>
        <v>3</v>
      </c>
      <c r="N8" s="103"/>
      <c r="O8" s="103"/>
      <c r="P8" s="96">
        <f t="shared" si="0"/>
        <v>3</v>
      </c>
      <c r="Q8" s="103"/>
      <c r="R8" s="103"/>
      <c r="S8" s="60" t="s">
        <v>121</v>
      </c>
      <c r="T8" s="139" t="s">
        <v>122</v>
      </c>
    </row>
    <row r="9" spans="1:20" s="124" customFormat="1" x14ac:dyDescent="0.2">
      <c r="A9" s="156">
        <v>4</v>
      </c>
      <c r="B9" s="308"/>
      <c r="C9" s="139" t="s">
        <v>350</v>
      </c>
      <c r="D9" s="304"/>
      <c r="E9" s="307"/>
      <c r="F9" s="140">
        <v>0.4</v>
      </c>
      <c r="G9" s="153" t="s">
        <v>311</v>
      </c>
      <c r="H9" s="60"/>
      <c r="I9" s="60">
        <v>2</v>
      </c>
      <c r="J9" s="60" t="s">
        <v>106</v>
      </c>
      <c r="K9" s="96" t="s">
        <v>117</v>
      </c>
      <c r="L9" s="103" t="s">
        <v>287</v>
      </c>
      <c r="M9" s="103">
        <f>I9</f>
        <v>2</v>
      </c>
      <c r="N9" s="103"/>
      <c r="O9" s="103"/>
      <c r="P9" s="96">
        <f t="shared" si="0"/>
        <v>2</v>
      </c>
      <c r="Q9" s="103"/>
      <c r="R9" s="103"/>
      <c r="S9" s="60" t="s">
        <v>121</v>
      </c>
      <c r="T9" s="139" t="s">
        <v>122</v>
      </c>
    </row>
    <row r="10" spans="1:20" s="124" customFormat="1" ht="30" x14ac:dyDescent="0.2">
      <c r="A10" s="156">
        <v>5</v>
      </c>
      <c r="B10" s="331" t="s">
        <v>323</v>
      </c>
      <c r="C10" s="139" t="s">
        <v>351</v>
      </c>
      <c r="D10" s="302" t="s">
        <v>319</v>
      </c>
      <c r="E10" s="305">
        <v>0.2</v>
      </c>
      <c r="F10" s="140">
        <v>0.5</v>
      </c>
      <c r="G10" s="153" t="s">
        <v>325</v>
      </c>
      <c r="H10" s="60"/>
      <c r="I10" s="60">
        <v>90</v>
      </c>
      <c r="J10" s="60" t="s">
        <v>103</v>
      </c>
      <c r="K10" s="96" t="s">
        <v>117</v>
      </c>
      <c r="L10" s="103" t="s">
        <v>287</v>
      </c>
      <c r="M10" s="103">
        <f>I10</f>
        <v>90</v>
      </c>
      <c r="N10" s="103"/>
      <c r="O10" s="103"/>
      <c r="P10" s="96">
        <f t="shared" si="0"/>
        <v>90</v>
      </c>
      <c r="Q10" s="103"/>
      <c r="R10" s="103"/>
      <c r="S10" s="60" t="s">
        <v>121</v>
      </c>
      <c r="T10" s="139" t="s">
        <v>122</v>
      </c>
    </row>
    <row r="11" spans="1:20" s="124" customFormat="1" ht="30" x14ac:dyDescent="0.2">
      <c r="A11" s="156">
        <v>6</v>
      </c>
      <c r="B11" s="331"/>
      <c r="C11" s="139" t="s">
        <v>352</v>
      </c>
      <c r="D11" s="303"/>
      <c r="E11" s="306"/>
      <c r="F11" s="140">
        <v>0.5</v>
      </c>
      <c r="G11" s="154" t="s">
        <v>329</v>
      </c>
      <c r="H11" s="60"/>
      <c r="I11" s="60">
        <v>100</v>
      </c>
      <c r="J11" s="60" t="s">
        <v>103</v>
      </c>
      <c r="K11" s="96" t="s">
        <v>117</v>
      </c>
      <c r="L11" s="103" t="s">
        <v>287</v>
      </c>
      <c r="M11" s="103">
        <f t="shared" ref="M11:M14" si="1">I11</f>
        <v>100</v>
      </c>
      <c r="N11" s="103"/>
      <c r="O11" s="103"/>
      <c r="P11" s="96">
        <f t="shared" si="0"/>
        <v>100</v>
      </c>
      <c r="Q11" s="103"/>
      <c r="R11" s="103"/>
      <c r="S11" s="60" t="s">
        <v>121</v>
      </c>
      <c r="T11" s="139" t="s">
        <v>122</v>
      </c>
    </row>
    <row r="12" spans="1:20" s="124" customFormat="1" ht="30" x14ac:dyDescent="0.2">
      <c r="A12" s="156">
        <v>7</v>
      </c>
      <c r="B12" s="139" t="s">
        <v>336</v>
      </c>
      <c r="C12" s="139" t="s">
        <v>353</v>
      </c>
      <c r="D12" s="121" t="s">
        <v>331</v>
      </c>
      <c r="E12" s="147">
        <v>0.05</v>
      </c>
      <c r="F12" s="140">
        <v>1</v>
      </c>
      <c r="G12" s="153" t="s">
        <v>333</v>
      </c>
      <c r="H12" s="60"/>
      <c r="I12" s="60">
        <v>100</v>
      </c>
      <c r="J12" s="60" t="s">
        <v>103</v>
      </c>
      <c r="K12" s="96" t="s">
        <v>117</v>
      </c>
      <c r="L12" s="103" t="s">
        <v>287</v>
      </c>
      <c r="M12" s="103">
        <f t="shared" si="1"/>
        <v>100</v>
      </c>
      <c r="N12" s="103"/>
      <c r="O12" s="103"/>
      <c r="P12" s="96">
        <f t="shared" si="0"/>
        <v>100</v>
      </c>
      <c r="Q12" s="103"/>
      <c r="R12" s="103"/>
      <c r="S12" s="60" t="s">
        <v>121</v>
      </c>
      <c r="T12" s="139" t="s">
        <v>122</v>
      </c>
    </row>
    <row r="13" spans="1:20" s="124" customFormat="1" ht="30" x14ac:dyDescent="0.2">
      <c r="A13" s="156">
        <v>8</v>
      </c>
      <c r="B13" s="148" t="s">
        <v>343</v>
      </c>
      <c r="C13" s="139" t="s">
        <v>358</v>
      </c>
      <c r="D13" s="121" t="s">
        <v>337</v>
      </c>
      <c r="E13" s="147">
        <v>0.05</v>
      </c>
      <c r="F13" s="140">
        <v>1</v>
      </c>
      <c r="G13" s="153" t="s">
        <v>346</v>
      </c>
      <c r="H13" s="60"/>
      <c r="I13" s="60">
        <v>100</v>
      </c>
      <c r="J13" s="60" t="s">
        <v>103</v>
      </c>
      <c r="K13" s="96" t="s">
        <v>117</v>
      </c>
      <c r="L13" s="103" t="s">
        <v>287</v>
      </c>
      <c r="M13" s="103">
        <f t="shared" si="1"/>
        <v>100</v>
      </c>
      <c r="N13" s="103"/>
      <c r="O13" s="103"/>
      <c r="P13" s="96">
        <f t="shared" si="0"/>
        <v>100</v>
      </c>
      <c r="Q13" s="103"/>
      <c r="R13" s="103"/>
      <c r="S13" s="60" t="s">
        <v>121</v>
      </c>
      <c r="T13" s="139" t="s">
        <v>122</v>
      </c>
    </row>
    <row r="14" spans="1:20" s="124" customFormat="1" ht="30" x14ac:dyDescent="0.2">
      <c r="A14" s="156">
        <v>9</v>
      </c>
      <c r="B14" s="148" t="s">
        <v>356</v>
      </c>
      <c r="C14" s="139" t="s">
        <v>357</v>
      </c>
      <c r="D14" s="121" t="s">
        <v>354</v>
      </c>
      <c r="E14" s="147">
        <v>0.1</v>
      </c>
      <c r="F14" s="140">
        <v>1</v>
      </c>
      <c r="G14" s="153" t="s">
        <v>355</v>
      </c>
      <c r="H14" s="60"/>
      <c r="I14" s="60">
        <v>100</v>
      </c>
      <c r="J14" s="60" t="s">
        <v>103</v>
      </c>
      <c r="K14" s="96" t="s">
        <v>117</v>
      </c>
      <c r="L14" s="103" t="s">
        <v>287</v>
      </c>
      <c r="M14" s="103">
        <f t="shared" si="1"/>
        <v>100</v>
      </c>
      <c r="N14" s="103"/>
      <c r="O14" s="103"/>
      <c r="P14" s="96">
        <f t="shared" si="0"/>
        <v>100</v>
      </c>
      <c r="Q14" s="103"/>
      <c r="R14" s="103"/>
      <c r="S14" s="60"/>
      <c r="T14" s="139"/>
    </row>
    <row r="15" spans="1:20" x14ac:dyDescent="0.25">
      <c r="A15" s="257" t="s">
        <v>33</v>
      </c>
      <c r="B15" s="257"/>
      <c r="C15" s="257"/>
      <c r="D15" s="257"/>
      <c r="E15" s="143">
        <f>SUM(E6:E14)</f>
        <v>1.0000000000000002</v>
      </c>
      <c r="F15" s="143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</row>
    <row r="16" spans="1:20" x14ac:dyDescent="0.25">
      <c r="A16" s="117"/>
      <c r="B16" s="117"/>
      <c r="C16" s="117"/>
      <c r="D16" s="43"/>
      <c r="E16" s="145"/>
      <c r="F16" s="145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</row>
    <row r="17" spans="1:20" x14ac:dyDescent="0.25">
      <c r="A17" s="117"/>
      <c r="B17" s="117"/>
      <c r="C17" s="117"/>
      <c r="D17" s="43"/>
      <c r="E17" s="145"/>
      <c r="F17" s="145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</row>
    <row r="19" spans="1:20" x14ac:dyDescent="0.25">
      <c r="D19" s="126"/>
      <c r="F19" s="51"/>
      <c r="L19" s="118" t="s">
        <v>36</v>
      </c>
      <c r="M19" s="118"/>
      <c r="N19" s="118"/>
      <c r="O19" s="118"/>
      <c r="P19" s="118"/>
      <c r="Q19" s="118"/>
      <c r="R19" s="118"/>
      <c r="S19" s="118"/>
    </row>
    <row r="20" spans="1:20" x14ac:dyDescent="0.25">
      <c r="B20" s="52"/>
      <c r="C20" s="52"/>
      <c r="D20" s="52"/>
      <c r="E20" s="52"/>
      <c r="F20" s="52"/>
      <c r="G20" s="145"/>
      <c r="H20" s="52"/>
      <c r="I20" s="52"/>
      <c r="J20" s="52"/>
      <c r="K20" s="52"/>
      <c r="L20" s="117" t="s">
        <v>35</v>
      </c>
      <c r="M20" s="117"/>
      <c r="N20" s="117"/>
      <c r="O20" s="117"/>
      <c r="P20" s="117"/>
      <c r="Q20" s="117"/>
      <c r="R20" s="117"/>
      <c r="S20" s="117"/>
    </row>
    <row r="21" spans="1:20" x14ac:dyDescent="0.25"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</row>
    <row r="22" spans="1:20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20" x14ac:dyDescent="0.25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20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20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20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20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117"/>
      <c r="M27" s="117"/>
      <c r="N27" s="117"/>
      <c r="O27" s="117"/>
      <c r="P27" s="117"/>
      <c r="Q27" s="117"/>
      <c r="R27" s="117"/>
      <c r="S27" s="117"/>
    </row>
    <row r="28" spans="1:20" x14ac:dyDescent="0.25">
      <c r="D28" s="126"/>
      <c r="I28" s="53"/>
      <c r="J28" s="53"/>
      <c r="K28" s="53"/>
      <c r="L28" s="53"/>
      <c r="M28" s="53"/>
      <c r="N28" s="53"/>
      <c r="O28" s="53"/>
      <c r="P28" s="53"/>
      <c r="Q28" s="53"/>
      <c r="R28" s="53"/>
    </row>
    <row r="29" spans="1:20" x14ac:dyDescent="0.25">
      <c r="D29" s="126"/>
      <c r="I29" s="53"/>
      <c r="J29" s="53"/>
      <c r="K29" s="53"/>
      <c r="L29" s="53"/>
      <c r="M29" s="53"/>
      <c r="N29" s="53"/>
      <c r="O29" s="53"/>
      <c r="P29" s="53"/>
      <c r="Q29" s="53"/>
      <c r="R29" s="53"/>
    </row>
  </sheetData>
  <autoFilter ref="A5:T15"/>
  <mergeCells count="20">
    <mergeCell ref="S4:T4"/>
    <mergeCell ref="A1:D2"/>
    <mergeCell ref="E1:T2"/>
    <mergeCell ref="A4:A5"/>
    <mergeCell ref="B4:C4"/>
    <mergeCell ref="D4:D5"/>
    <mergeCell ref="E4:F4"/>
    <mergeCell ref="G4:G5"/>
    <mergeCell ref="H4:I4"/>
    <mergeCell ref="J4:J5"/>
    <mergeCell ref="K4:K5"/>
    <mergeCell ref="A15:D15"/>
    <mergeCell ref="N4:R4"/>
    <mergeCell ref="B10:B11"/>
    <mergeCell ref="D10:D11"/>
    <mergeCell ref="E10:E11"/>
    <mergeCell ref="B7:B9"/>
    <mergeCell ref="D7:D9"/>
    <mergeCell ref="E7:E9"/>
    <mergeCell ref="L4:L5"/>
  </mergeCells>
  <pageMargins left="0.39370078740157483" right="0.39370078740157483" top="0.39370078740157483" bottom="0.39370078740157483" header="0.31496062992125984" footer="0.31496062992125984"/>
  <pageSetup paperSize="9" scale="3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T30"/>
  <sheetViews>
    <sheetView zoomScale="60" zoomScaleNormal="60" zoomScaleSheetLayoutView="91" workbookViewId="0">
      <pane xSplit="1" ySplit="6" topLeftCell="D7" activePane="bottomRight" state="frozen"/>
      <selection pane="topRight" activeCell="D1" sqref="D1"/>
      <selection pane="bottomLeft" activeCell="A6" sqref="A6"/>
      <selection pane="bottomRight" activeCell="T3" sqref="T3"/>
    </sheetView>
  </sheetViews>
  <sheetFormatPr defaultRowHeight="15" x14ac:dyDescent="0.25"/>
  <cols>
    <col min="1" max="1" width="3.625" style="126" customWidth="1"/>
    <col min="2" max="2" width="5.375" style="126" customWidth="1"/>
    <col min="3" max="3" width="6.25" style="126" customWidth="1"/>
    <col min="4" max="4" width="23.625" style="127" customWidth="1"/>
    <col min="5" max="5" width="6" style="126" customWidth="1"/>
    <col min="6" max="6" width="7.125" style="126" customWidth="1"/>
    <col min="7" max="7" width="48.25" style="126" customWidth="1"/>
    <col min="8" max="8" width="8.625" style="126" hidden="1" customWidth="1"/>
    <col min="9" max="9" width="8.875" style="126" customWidth="1"/>
    <col min="10" max="11" width="6.125" style="126" bestFit="1" customWidth="1"/>
    <col min="12" max="12" width="9.125" style="126" customWidth="1"/>
    <col min="13" max="13" width="11.375" style="126" customWidth="1"/>
    <col min="14" max="14" width="14.75" style="126" customWidth="1"/>
    <col min="15" max="15" width="8.75" style="126" customWidth="1"/>
    <col min="16" max="16" width="8.5" style="126" customWidth="1"/>
    <col min="17" max="18" width="9.875" style="126" customWidth="1"/>
    <col min="19" max="19" width="5.125" style="126" customWidth="1"/>
    <col min="20" max="20" width="7.125" style="126" customWidth="1"/>
    <col min="21" max="236" width="9" style="126"/>
    <col min="237" max="237" width="3.625" style="126" bestFit="1" customWidth="1"/>
    <col min="238" max="238" width="9" style="126"/>
    <col min="239" max="239" width="6.875" style="126" customWidth="1"/>
    <col min="240" max="240" width="23" style="126" customWidth="1"/>
    <col min="241" max="242" width="9" style="126" customWidth="1"/>
    <col min="243" max="243" width="13" style="126" customWidth="1"/>
    <col min="244" max="245" width="9" style="126"/>
    <col min="246" max="246" width="11.375" style="126" customWidth="1"/>
    <col min="247" max="248" width="16.125" style="126" customWidth="1"/>
    <col min="249" max="249" width="9.375" style="126" customWidth="1"/>
    <col min="250" max="250" width="9.125" style="126" customWidth="1"/>
    <col min="251" max="251" width="6.75" style="126" bestFit="1" customWidth="1"/>
    <col min="252" max="252" width="7.75" style="126" customWidth="1"/>
    <col min="253" max="254" width="8.375" style="126" customWidth="1"/>
    <col min="255" max="255" width="9" style="126" customWidth="1"/>
    <col min="256" max="256" width="9.125" style="126" customWidth="1"/>
    <col min="257" max="257" width="13.25" style="126" customWidth="1"/>
    <col min="258" max="492" width="9" style="126"/>
    <col min="493" max="493" width="3.625" style="126" bestFit="1" customWidth="1"/>
    <col min="494" max="494" width="9" style="126"/>
    <col min="495" max="495" width="6.875" style="126" customWidth="1"/>
    <col min="496" max="496" width="23" style="126" customWidth="1"/>
    <col min="497" max="498" width="9" style="126" customWidth="1"/>
    <col min="499" max="499" width="13" style="126" customWidth="1"/>
    <col min="500" max="501" width="9" style="126"/>
    <col min="502" max="502" width="11.375" style="126" customWidth="1"/>
    <col min="503" max="504" width="16.125" style="126" customWidth="1"/>
    <col min="505" max="505" width="9.375" style="126" customWidth="1"/>
    <col min="506" max="506" width="9.125" style="126" customWidth="1"/>
    <col min="507" max="507" width="6.75" style="126" bestFit="1" customWidth="1"/>
    <col min="508" max="508" width="7.75" style="126" customWidth="1"/>
    <col min="509" max="510" width="8.375" style="126" customWidth="1"/>
    <col min="511" max="511" width="9" style="126" customWidth="1"/>
    <col min="512" max="512" width="9.125" style="126" customWidth="1"/>
    <col min="513" max="513" width="13.25" style="126" customWidth="1"/>
    <col min="514" max="748" width="9" style="126"/>
    <col min="749" max="749" width="3.625" style="126" bestFit="1" customWidth="1"/>
    <col min="750" max="750" width="9" style="126"/>
    <col min="751" max="751" width="6.875" style="126" customWidth="1"/>
    <col min="752" max="752" width="23" style="126" customWidth="1"/>
    <col min="753" max="754" width="9" style="126" customWidth="1"/>
    <col min="755" max="755" width="13" style="126" customWidth="1"/>
    <col min="756" max="757" width="9" style="126"/>
    <col min="758" max="758" width="11.375" style="126" customWidth="1"/>
    <col min="759" max="760" width="16.125" style="126" customWidth="1"/>
    <col min="761" max="761" width="9.375" style="126" customWidth="1"/>
    <col min="762" max="762" width="9.125" style="126" customWidth="1"/>
    <col min="763" max="763" width="6.75" style="126" bestFit="1" customWidth="1"/>
    <col min="764" max="764" width="7.75" style="126" customWidth="1"/>
    <col min="765" max="766" width="8.375" style="126" customWidth="1"/>
    <col min="767" max="767" width="9" style="126" customWidth="1"/>
    <col min="768" max="768" width="9.125" style="126" customWidth="1"/>
    <col min="769" max="769" width="13.25" style="126" customWidth="1"/>
    <col min="770" max="1004" width="9" style="126"/>
    <col min="1005" max="1005" width="3.625" style="126" bestFit="1" customWidth="1"/>
    <col min="1006" max="1006" width="9" style="126"/>
    <col min="1007" max="1007" width="6.875" style="126" customWidth="1"/>
    <col min="1008" max="1008" width="23" style="126" customWidth="1"/>
    <col min="1009" max="1010" width="9" style="126" customWidth="1"/>
    <col min="1011" max="1011" width="13" style="126" customWidth="1"/>
    <col min="1012" max="1013" width="9" style="126"/>
    <col min="1014" max="1014" width="11.375" style="126" customWidth="1"/>
    <col min="1015" max="1016" width="16.125" style="126" customWidth="1"/>
    <col min="1017" max="1017" width="9.375" style="126" customWidth="1"/>
    <col min="1018" max="1018" width="9.125" style="126" customWidth="1"/>
    <col min="1019" max="1019" width="6.75" style="126" bestFit="1" customWidth="1"/>
    <col min="1020" max="1020" width="7.75" style="126" customWidth="1"/>
    <col min="1021" max="1022" width="8.375" style="126" customWidth="1"/>
    <col min="1023" max="1023" width="9" style="126" customWidth="1"/>
    <col min="1024" max="1024" width="9.125" style="126" customWidth="1"/>
    <col min="1025" max="1025" width="13.25" style="126" customWidth="1"/>
    <col min="1026" max="1260" width="9" style="126"/>
    <col min="1261" max="1261" width="3.625" style="126" bestFit="1" customWidth="1"/>
    <col min="1262" max="1262" width="9" style="126"/>
    <col min="1263" max="1263" width="6.875" style="126" customWidth="1"/>
    <col min="1264" max="1264" width="23" style="126" customWidth="1"/>
    <col min="1265" max="1266" width="9" style="126" customWidth="1"/>
    <col min="1267" max="1267" width="13" style="126" customWidth="1"/>
    <col min="1268" max="1269" width="9" style="126"/>
    <col min="1270" max="1270" width="11.375" style="126" customWidth="1"/>
    <col min="1271" max="1272" width="16.125" style="126" customWidth="1"/>
    <col min="1273" max="1273" width="9.375" style="126" customWidth="1"/>
    <col min="1274" max="1274" width="9.125" style="126" customWidth="1"/>
    <col min="1275" max="1275" width="6.75" style="126" bestFit="1" customWidth="1"/>
    <col min="1276" max="1276" width="7.75" style="126" customWidth="1"/>
    <col min="1277" max="1278" width="8.375" style="126" customWidth="1"/>
    <col min="1279" max="1279" width="9" style="126" customWidth="1"/>
    <col min="1280" max="1280" width="9.125" style="126" customWidth="1"/>
    <col min="1281" max="1281" width="13.25" style="126" customWidth="1"/>
    <col min="1282" max="1516" width="9" style="126"/>
    <col min="1517" max="1517" width="3.625" style="126" bestFit="1" customWidth="1"/>
    <col min="1518" max="1518" width="9" style="126"/>
    <col min="1519" max="1519" width="6.875" style="126" customWidth="1"/>
    <col min="1520" max="1520" width="23" style="126" customWidth="1"/>
    <col min="1521" max="1522" width="9" style="126" customWidth="1"/>
    <col min="1523" max="1523" width="13" style="126" customWidth="1"/>
    <col min="1524" max="1525" width="9" style="126"/>
    <col min="1526" max="1526" width="11.375" style="126" customWidth="1"/>
    <col min="1527" max="1528" width="16.125" style="126" customWidth="1"/>
    <col min="1529" max="1529" width="9.375" style="126" customWidth="1"/>
    <col min="1530" max="1530" width="9.125" style="126" customWidth="1"/>
    <col min="1531" max="1531" width="6.75" style="126" bestFit="1" customWidth="1"/>
    <col min="1532" max="1532" width="7.75" style="126" customWidth="1"/>
    <col min="1533" max="1534" width="8.375" style="126" customWidth="1"/>
    <col min="1535" max="1535" width="9" style="126" customWidth="1"/>
    <col min="1536" max="1536" width="9.125" style="126" customWidth="1"/>
    <col min="1537" max="1537" width="13.25" style="126" customWidth="1"/>
    <col min="1538" max="1772" width="9" style="126"/>
    <col min="1773" max="1773" width="3.625" style="126" bestFit="1" customWidth="1"/>
    <col min="1774" max="1774" width="9" style="126"/>
    <col min="1775" max="1775" width="6.875" style="126" customWidth="1"/>
    <col min="1776" max="1776" width="23" style="126" customWidth="1"/>
    <col min="1777" max="1778" width="9" style="126" customWidth="1"/>
    <col min="1779" max="1779" width="13" style="126" customWidth="1"/>
    <col min="1780" max="1781" width="9" style="126"/>
    <col min="1782" max="1782" width="11.375" style="126" customWidth="1"/>
    <col min="1783" max="1784" width="16.125" style="126" customWidth="1"/>
    <col min="1785" max="1785" width="9.375" style="126" customWidth="1"/>
    <col min="1786" max="1786" width="9.125" style="126" customWidth="1"/>
    <col min="1787" max="1787" width="6.75" style="126" bestFit="1" customWidth="1"/>
    <col min="1788" max="1788" width="7.75" style="126" customWidth="1"/>
    <col min="1789" max="1790" width="8.375" style="126" customWidth="1"/>
    <col min="1791" max="1791" width="9" style="126" customWidth="1"/>
    <col min="1792" max="1792" width="9.125" style="126" customWidth="1"/>
    <col min="1793" max="1793" width="13.25" style="126" customWidth="1"/>
    <col min="1794" max="2028" width="9" style="126"/>
    <col min="2029" max="2029" width="3.625" style="126" bestFit="1" customWidth="1"/>
    <col min="2030" max="2030" width="9" style="126"/>
    <col min="2031" max="2031" width="6.875" style="126" customWidth="1"/>
    <col min="2032" max="2032" width="23" style="126" customWidth="1"/>
    <col min="2033" max="2034" width="9" style="126" customWidth="1"/>
    <col min="2035" max="2035" width="13" style="126" customWidth="1"/>
    <col min="2036" max="2037" width="9" style="126"/>
    <col min="2038" max="2038" width="11.375" style="126" customWidth="1"/>
    <col min="2039" max="2040" width="16.125" style="126" customWidth="1"/>
    <col min="2041" max="2041" width="9.375" style="126" customWidth="1"/>
    <col min="2042" max="2042" width="9.125" style="126" customWidth="1"/>
    <col min="2043" max="2043" width="6.75" style="126" bestFit="1" customWidth="1"/>
    <col min="2044" max="2044" width="7.75" style="126" customWidth="1"/>
    <col min="2045" max="2046" width="8.375" style="126" customWidth="1"/>
    <col min="2047" max="2047" width="9" style="126" customWidth="1"/>
    <col min="2048" max="2048" width="9.125" style="126" customWidth="1"/>
    <col min="2049" max="2049" width="13.25" style="126" customWidth="1"/>
    <col min="2050" max="2284" width="9" style="126"/>
    <col min="2285" max="2285" width="3.625" style="126" bestFit="1" customWidth="1"/>
    <col min="2286" max="2286" width="9" style="126"/>
    <col min="2287" max="2287" width="6.875" style="126" customWidth="1"/>
    <col min="2288" max="2288" width="23" style="126" customWidth="1"/>
    <col min="2289" max="2290" width="9" style="126" customWidth="1"/>
    <col min="2291" max="2291" width="13" style="126" customWidth="1"/>
    <col min="2292" max="2293" width="9" style="126"/>
    <col min="2294" max="2294" width="11.375" style="126" customWidth="1"/>
    <col min="2295" max="2296" width="16.125" style="126" customWidth="1"/>
    <col min="2297" max="2297" width="9.375" style="126" customWidth="1"/>
    <col min="2298" max="2298" width="9.125" style="126" customWidth="1"/>
    <col min="2299" max="2299" width="6.75" style="126" bestFit="1" customWidth="1"/>
    <col min="2300" max="2300" width="7.75" style="126" customWidth="1"/>
    <col min="2301" max="2302" width="8.375" style="126" customWidth="1"/>
    <col min="2303" max="2303" width="9" style="126" customWidth="1"/>
    <col min="2304" max="2304" width="9.125" style="126" customWidth="1"/>
    <col min="2305" max="2305" width="13.25" style="126" customWidth="1"/>
    <col min="2306" max="2540" width="9" style="126"/>
    <col min="2541" max="2541" width="3.625" style="126" bestFit="1" customWidth="1"/>
    <col min="2542" max="2542" width="9" style="126"/>
    <col min="2543" max="2543" width="6.875" style="126" customWidth="1"/>
    <col min="2544" max="2544" width="23" style="126" customWidth="1"/>
    <col min="2545" max="2546" width="9" style="126" customWidth="1"/>
    <col min="2547" max="2547" width="13" style="126" customWidth="1"/>
    <col min="2548" max="2549" width="9" style="126"/>
    <col min="2550" max="2550" width="11.375" style="126" customWidth="1"/>
    <col min="2551" max="2552" width="16.125" style="126" customWidth="1"/>
    <col min="2553" max="2553" width="9.375" style="126" customWidth="1"/>
    <col min="2554" max="2554" width="9.125" style="126" customWidth="1"/>
    <col min="2555" max="2555" width="6.75" style="126" bestFit="1" customWidth="1"/>
    <col min="2556" max="2556" width="7.75" style="126" customWidth="1"/>
    <col min="2557" max="2558" width="8.375" style="126" customWidth="1"/>
    <col min="2559" max="2559" width="9" style="126" customWidth="1"/>
    <col min="2560" max="2560" width="9.125" style="126" customWidth="1"/>
    <col min="2561" max="2561" width="13.25" style="126" customWidth="1"/>
    <col min="2562" max="2796" width="9" style="126"/>
    <col min="2797" max="2797" width="3.625" style="126" bestFit="1" customWidth="1"/>
    <col min="2798" max="2798" width="9" style="126"/>
    <col min="2799" max="2799" width="6.875" style="126" customWidth="1"/>
    <col min="2800" max="2800" width="23" style="126" customWidth="1"/>
    <col min="2801" max="2802" width="9" style="126" customWidth="1"/>
    <col min="2803" max="2803" width="13" style="126" customWidth="1"/>
    <col min="2804" max="2805" width="9" style="126"/>
    <col min="2806" max="2806" width="11.375" style="126" customWidth="1"/>
    <col min="2807" max="2808" width="16.125" style="126" customWidth="1"/>
    <col min="2809" max="2809" width="9.375" style="126" customWidth="1"/>
    <col min="2810" max="2810" width="9.125" style="126" customWidth="1"/>
    <col min="2811" max="2811" width="6.75" style="126" bestFit="1" customWidth="1"/>
    <col min="2812" max="2812" width="7.75" style="126" customWidth="1"/>
    <col min="2813" max="2814" width="8.375" style="126" customWidth="1"/>
    <col min="2815" max="2815" width="9" style="126" customWidth="1"/>
    <col min="2816" max="2816" width="9.125" style="126" customWidth="1"/>
    <col min="2817" max="2817" width="13.25" style="126" customWidth="1"/>
    <col min="2818" max="3052" width="9" style="126"/>
    <col min="3053" max="3053" width="3.625" style="126" bestFit="1" customWidth="1"/>
    <col min="3054" max="3054" width="9" style="126"/>
    <col min="3055" max="3055" width="6.875" style="126" customWidth="1"/>
    <col min="3056" max="3056" width="23" style="126" customWidth="1"/>
    <col min="3057" max="3058" width="9" style="126" customWidth="1"/>
    <col min="3059" max="3059" width="13" style="126" customWidth="1"/>
    <col min="3060" max="3061" width="9" style="126"/>
    <col min="3062" max="3062" width="11.375" style="126" customWidth="1"/>
    <col min="3063" max="3064" width="16.125" style="126" customWidth="1"/>
    <col min="3065" max="3065" width="9.375" style="126" customWidth="1"/>
    <col min="3066" max="3066" width="9.125" style="126" customWidth="1"/>
    <col min="3067" max="3067" width="6.75" style="126" bestFit="1" customWidth="1"/>
    <col min="3068" max="3068" width="7.75" style="126" customWidth="1"/>
    <col min="3069" max="3070" width="8.375" style="126" customWidth="1"/>
    <col min="3071" max="3071" width="9" style="126" customWidth="1"/>
    <col min="3072" max="3072" width="9.125" style="126" customWidth="1"/>
    <col min="3073" max="3073" width="13.25" style="126" customWidth="1"/>
    <col min="3074" max="3308" width="9" style="126"/>
    <col min="3309" max="3309" width="3.625" style="126" bestFit="1" customWidth="1"/>
    <col min="3310" max="3310" width="9" style="126"/>
    <col min="3311" max="3311" width="6.875" style="126" customWidth="1"/>
    <col min="3312" max="3312" width="23" style="126" customWidth="1"/>
    <col min="3313" max="3314" width="9" style="126" customWidth="1"/>
    <col min="3315" max="3315" width="13" style="126" customWidth="1"/>
    <col min="3316" max="3317" width="9" style="126"/>
    <col min="3318" max="3318" width="11.375" style="126" customWidth="1"/>
    <col min="3319" max="3320" width="16.125" style="126" customWidth="1"/>
    <col min="3321" max="3321" width="9.375" style="126" customWidth="1"/>
    <col min="3322" max="3322" width="9.125" style="126" customWidth="1"/>
    <col min="3323" max="3323" width="6.75" style="126" bestFit="1" customWidth="1"/>
    <col min="3324" max="3324" width="7.75" style="126" customWidth="1"/>
    <col min="3325" max="3326" width="8.375" style="126" customWidth="1"/>
    <col min="3327" max="3327" width="9" style="126" customWidth="1"/>
    <col min="3328" max="3328" width="9.125" style="126" customWidth="1"/>
    <col min="3329" max="3329" width="13.25" style="126" customWidth="1"/>
    <col min="3330" max="3564" width="9" style="126"/>
    <col min="3565" max="3565" width="3.625" style="126" bestFit="1" customWidth="1"/>
    <col min="3566" max="3566" width="9" style="126"/>
    <col min="3567" max="3567" width="6.875" style="126" customWidth="1"/>
    <col min="3568" max="3568" width="23" style="126" customWidth="1"/>
    <col min="3569" max="3570" width="9" style="126" customWidth="1"/>
    <col min="3571" max="3571" width="13" style="126" customWidth="1"/>
    <col min="3572" max="3573" width="9" style="126"/>
    <col min="3574" max="3574" width="11.375" style="126" customWidth="1"/>
    <col min="3575" max="3576" width="16.125" style="126" customWidth="1"/>
    <col min="3577" max="3577" width="9.375" style="126" customWidth="1"/>
    <col min="3578" max="3578" width="9.125" style="126" customWidth="1"/>
    <col min="3579" max="3579" width="6.75" style="126" bestFit="1" customWidth="1"/>
    <col min="3580" max="3580" width="7.75" style="126" customWidth="1"/>
    <col min="3581" max="3582" width="8.375" style="126" customWidth="1"/>
    <col min="3583" max="3583" width="9" style="126" customWidth="1"/>
    <col min="3584" max="3584" width="9.125" style="126" customWidth="1"/>
    <col min="3585" max="3585" width="13.25" style="126" customWidth="1"/>
    <col min="3586" max="3820" width="9" style="126"/>
    <col min="3821" max="3821" width="3.625" style="126" bestFit="1" customWidth="1"/>
    <col min="3822" max="3822" width="9" style="126"/>
    <col min="3823" max="3823" width="6.875" style="126" customWidth="1"/>
    <col min="3824" max="3824" width="23" style="126" customWidth="1"/>
    <col min="3825" max="3826" width="9" style="126" customWidth="1"/>
    <col min="3827" max="3827" width="13" style="126" customWidth="1"/>
    <col min="3828" max="3829" width="9" style="126"/>
    <col min="3830" max="3830" width="11.375" style="126" customWidth="1"/>
    <col min="3831" max="3832" width="16.125" style="126" customWidth="1"/>
    <col min="3833" max="3833" width="9.375" style="126" customWidth="1"/>
    <col min="3834" max="3834" width="9.125" style="126" customWidth="1"/>
    <col min="3835" max="3835" width="6.75" style="126" bestFit="1" customWidth="1"/>
    <col min="3836" max="3836" width="7.75" style="126" customWidth="1"/>
    <col min="3837" max="3838" width="8.375" style="126" customWidth="1"/>
    <col min="3839" max="3839" width="9" style="126" customWidth="1"/>
    <col min="3840" max="3840" width="9.125" style="126" customWidth="1"/>
    <col min="3841" max="3841" width="13.25" style="126" customWidth="1"/>
    <col min="3842" max="4076" width="9" style="126"/>
    <col min="4077" max="4077" width="3.625" style="126" bestFit="1" customWidth="1"/>
    <col min="4078" max="4078" width="9" style="126"/>
    <col min="4079" max="4079" width="6.875" style="126" customWidth="1"/>
    <col min="4080" max="4080" width="23" style="126" customWidth="1"/>
    <col min="4081" max="4082" width="9" style="126" customWidth="1"/>
    <col min="4083" max="4083" width="13" style="126" customWidth="1"/>
    <col min="4084" max="4085" width="9" style="126"/>
    <col min="4086" max="4086" width="11.375" style="126" customWidth="1"/>
    <col min="4087" max="4088" width="16.125" style="126" customWidth="1"/>
    <col min="4089" max="4089" width="9.375" style="126" customWidth="1"/>
    <col min="4090" max="4090" width="9.125" style="126" customWidth="1"/>
    <col min="4091" max="4091" width="6.75" style="126" bestFit="1" customWidth="1"/>
    <col min="4092" max="4092" width="7.75" style="126" customWidth="1"/>
    <col min="4093" max="4094" width="8.375" style="126" customWidth="1"/>
    <col min="4095" max="4095" width="9" style="126" customWidth="1"/>
    <col min="4096" max="4096" width="9.125" style="126" customWidth="1"/>
    <col min="4097" max="4097" width="13.25" style="126" customWidth="1"/>
    <col min="4098" max="4332" width="9" style="126"/>
    <col min="4333" max="4333" width="3.625" style="126" bestFit="1" customWidth="1"/>
    <col min="4334" max="4334" width="9" style="126"/>
    <col min="4335" max="4335" width="6.875" style="126" customWidth="1"/>
    <col min="4336" max="4336" width="23" style="126" customWidth="1"/>
    <col min="4337" max="4338" width="9" style="126" customWidth="1"/>
    <col min="4339" max="4339" width="13" style="126" customWidth="1"/>
    <col min="4340" max="4341" width="9" style="126"/>
    <col min="4342" max="4342" width="11.375" style="126" customWidth="1"/>
    <col min="4343" max="4344" width="16.125" style="126" customWidth="1"/>
    <col min="4345" max="4345" width="9.375" style="126" customWidth="1"/>
    <col min="4346" max="4346" width="9.125" style="126" customWidth="1"/>
    <col min="4347" max="4347" width="6.75" style="126" bestFit="1" customWidth="1"/>
    <col min="4348" max="4348" width="7.75" style="126" customWidth="1"/>
    <col min="4349" max="4350" width="8.375" style="126" customWidth="1"/>
    <col min="4351" max="4351" width="9" style="126" customWidth="1"/>
    <col min="4352" max="4352" width="9.125" style="126" customWidth="1"/>
    <col min="4353" max="4353" width="13.25" style="126" customWidth="1"/>
    <col min="4354" max="4588" width="9" style="126"/>
    <col min="4589" max="4589" width="3.625" style="126" bestFit="1" customWidth="1"/>
    <col min="4590" max="4590" width="9" style="126"/>
    <col min="4591" max="4591" width="6.875" style="126" customWidth="1"/>
    <col min="4592" max="4592" width="23" style="126" customWidth="1"/>
    <col min="4593" max="4594" width="9" style="126" customWidth="1"/>
    <col min="4595" max="4595" width="13" style="126" customWidth="1"/>
    <col min="4596" max="4597" width="9" style="126"/>
    <col min="4598" max="4598" width="11.375" style="126" customWidth="1"/>
    <col min="4599" max="4600" width="16.125" style="126" customWidth="1"/>
    <col min="4601" max="4601" width="9.375" style="126" customWidth="1"/>
    <col min="4602" max="4602" width="9.125" style="126" customWidth="1"/>
    <col min="4603" max="4603" width="6.75" style="126" bestFit="1" customWidth="1"/>
    <col min="4604" max="4604" width="7.75" style="126" customWidth="1"/>
    <col min="4605" max="4606" width="8.375" style="126" customWidth="1"/>
    <col min="4607" max="4607" width="9" style="126" customWidth="1"/>
    <col min="4608" max="4608" width="9.125" style="126" customWidth="1"/>
    <col min="4609" max="4609" width="13.25" style="126" customWidth="1"/>
    <col min="4610" max="4844" width="9" style="126"/>
    <col min="4845" max="4845" width="3.625" style="126" bestFit="1" customWidth="1"/>
    <col min="4846" max="4846" width="9" style="126"/>
    <col min="4847" max="4847" width="6.875" style="126" customWidth="1"/>
    <col min="4848" max="4848" width="23" style="126" customWidth="1"/>
    <col min="4849" max="4850" width="9" style="126" customWidth="1"/>
    <col min="4851" max="4851" width="13" style="126" customWidth="1"/>
    <col min="4852" max="4853" width="9" style="126"/>
    <col min="4854" max="4854" width="11.375" style="126" customWidth="1"/>
    <col min="4855" max="4856" width="16.125" style="126" customWidth="1"/>
    <col min="4857" max="4857" width="9.375" style="126" customWidth="1"/>
    <col min="4858" max="4858" width="9.125" style="126" customWidth="1"/>
    <col min="4859" max="4859" width="6.75" style="126" bestFit="1" customWidth="1"/>
    <col min="4860" max="4860" width="7.75" style="126" customWidth="1"/>
    <col min="4861" max="4862" width="8.375" style="126" customWidth="1"/>
    <col min="4863" max="4863" width="9" style="126" customWidth="1"/>
    <col min="4864" max="4864" width="9.125" style="126" customWidth="1"/>
    <col min="4865" max="4865" width="13.25" style="126" customWidth="1"/>
    <col min="4866" max="5100" width="9" style="126"/>
    <col min="5101" max="5101" width="3.625" style="126" bestFit="1" customWidth="1"/>
    <col min="5102" max="5102" width="9" style="126"/>
    <col min="5103" max="5103" width="6.875" style="126" customWidth="1"/>
    <col min="5104" max="5104" width="23" style="126" customWidth="1"/>
    <col min="5105" max="5106" width="9" style="126" customWidth="1"/>
    <col min="5107" max="5107" width="13" style="126" customWidth="1"/>
    <col min="5108" max="5109" width="9" style="126"/>
    <col min="5110" max="5110" width="11.375" style="126" customWidth="1"/>
    <col min="5111" max="5112" width="16.125" style="126" customWidth="1"/>
    <col min="5113" max="5113" width="9.375" style="126" customWidth="1"/>
    <col min="5114" max="5114" width="9.125" style="126" customWidth="1"/>
    <col min="5115" max="5115" width="6.75" style="126" bestFit="1" customWidth="1"/>
    <col min="5116" max="5116" width="7.75" style="126" customWidth="1"/>
    <col min="5117" max="5118" width="8.375" style="126" customWidth="1"/>
    <col min="5119" max="5119" width="9" style="126" customWidth="1"/>
    <col min="5120" max="5120" width="9.125" style="126" customWidth="1"/>
    <col min="5121" max="5121" width="13.25" style="126" customWidth="1"/>
    <col min="5122" max="5356" width="9" style="126"/>
    <col min="5357" max="5357" width="3.625" style="126" bestFit="1" customWidth="1"/>
    <col min="5358" max="5358" width="9" style="126"/>
    <col min="5359" max="5359" width="6.875" style="126" customWidth="1"/>
    <col min="5360" max="5360" width="23" style="126" customWidth="1"/>
    <col min="5361" max="5362" width="9" style="126" customWidth="1"/>
    <col min="5363" max="5363" width="13" style="126" customWidth="1"/>
    <col min="5364" max="5365" width="9" style="126"/>
    <col min="5366" max="5366" width="11.375" style="126" customWidth="1"/>
    <col min="5367" max="5368" width="16.125" style="126" customWidth="1"/>
    <col min="5369" max="5369" width="9.375" style="126" customWidth="1"/>
    <col min="5370" max="5370" width="9.125" style="126" customWidth="1"/>
    <col min="5371" max="5371" width="6.75" style="126" bestFit="1" customWidth="1"/>
    <col min="5372" max="5372" width="7.75" style="126" customWidth="1"/>
    <col min="5373" max="5374" width="8.375" style="126" customWidth="1"/>
    <col min="5375" max="5375" width="9" style="126" customWidth="1"/>
    <col min="5376" max="5376" width="9.125" style="126" customWidth="1"/>
    <col min="5377" max="5377" width="13.25" style="126" customWidth="1"/>
    <col min="5378" max="5612" width="9" style="126"/>
    <col min="5613" max="5613" width="3.625" style="126" bestFit="1" customWidth="1"/>
    <col min="5614" max="5614" width="9" style="126"/>
    <col min="5615" max="5615" width="6.875" style="126" customWidth="1"/>
    <col min="5616" max="5616" width="23" style="126" customWidth="1"/>
    <col min="5617" max="5618" width="9" style="126" customWidth="1"/>
    <col min="5619" max="5619" width="13" style="126" customWidth="1"/>
    <col min="5620" max="5621" width="9" style="126"/>
    <col min="5622" max="5622" width="11.375" style="126" customWidth="1"/>
    <col min="5623" max="5624" width="16.125" style="126" customWidth="1"/>
    <col min="5625" max="5625" width="9.375" style="126" customWidth="1"/>
    <col min="5626" max="5626" width="9.125" style="126" customWidth="1"/>
    <col min="5627" max="5627" width="6.75" style="126" bestFit="1" customWidth="1"/>
    <col min="5628" max="5628" width="7.75" style="126" customWidth="1"/>
    <col min="5629" max="5630" width="8.375" style="126" customWidth="1"/>
    <col min="5631" max="5631" width="9" style="126" customWidth="1"/>
    <col min="5632" max="5632" width="9.125" style="126" customWidth="1"/>
    <col min="5633" max="5633" width="13.25" style="126" customWidth="1"/>
    <col min="5634" max="5868" width="9" style="126"/>
    <col min="5869" max="5869" width="3.625" style="126" bestFit="1" customWidth="1"/>
    <col min="5870" max="5870" width="9" style="126"/>
    <col min="5871" max="5871" width="6.875" style="126" customWidth="1"/>
    <col min="5872" max="5872" width="23" style="126" customWidth="1"/>
    <col min="5873" max="5874" width="9" style="126" customWidth="1"/>
    <col min="5875" max="5875" width="13" style="126" customWidth="1"/>
    <col min="5876" max="5877" width="9" style="126"/>
    <col min="5878" max="5878" width="11.375" style="126" customWidth="1"/>
    <col min="5879" max="5880" width="16.125" style="126" customWidth="1"/>
    <col min="5881" max="5881" width="9.375" style="126" customWidth="1"/>
    <col min="5882" max="5882" width="9.125" style="126" customWidth="1"/>
    <col min="5883" max="5883" width="6.75" style="126" bestFit="1" customWidth="1"/>
    <col min="5884" max="5884" width="7.75" style="126" customWidth="1"/>
    <col min="5885" max="5886" width="8.375" style="126" customWidth="1"/>
    <col min="5887" max="5887" width="9" style="126" customWidth="1"/>
    <col min="5888" max="5888" width="9.125" style="126" customWidth="1"/>
    <col min="5889" max="5889" width="13.25" style="126" customWidth="1"/>
    <col min="5890" max="6124" width="9" style="126"/>
    <col min="6125" max="6125" width="3.625" style="126" bestFit="1" customWidth="1"/>
    <col min="6126" max="6126" width="9" style="126"/>
    <col min="6127" max="6127" width="6.875" style="126" customWidth="1"/>
    <col min="6128" max="6128" width="23" style="126" customWidth="1"/>
    <col min="6129" max="6130" width="9" style="126" customWidth="1"/>
    <col min="6131" max="6131" width="13" style="126" customWidth="1"/>
    <col min="6132" max="6133" width="9" style="126"/>
    <col min="6134" max="6134" width="11.375" style="126" customWidth="1"/>
    <col min="6135" max="6136" width="16.125" style="126" customWidth="1"/>
    <col min="6137" max="6137" width="9.375" style="126" customWidth="1"/>
    <col min="6138" max="6138" width="9.125" style="126" customWidth="1"/>
    <col min="6139" max="6139" width="6.75" style="126" bestFit="1" customWidth="1"/>
    <col min="6140" max="6140" width="7.75" style="126" customWidth="1"/>
    <col min="6141" max="6142" width="8.375" style="126" customWidth="1"/>
    <col min="6143" max="6143" width="9" style="126" customWidth="1"/>
    <col min="6144" max="6144" width="9.125" style="126" customWidth="1"/>
    <col min="6145" max="6145" width="13.25" style="126" customWidth="1"/>
    <col min="6146" max="6380" width="9" style="126"/>
    <col min="6381" max="6381" width="3.625" style="126" bestFit="1" customWidth="1"/>
    <col min="6382" max="6382" width="9" style="126"/>
    <col min="6383" max="6383" width="6.875" style="126" customWidth="1"/>
    <col min="6384" max="6384" width="23" style="126" customWidth="1"/>
    <col min="6385" max="6386" width="9" style="126" customWidth="1"/>
    <col min="6387" max="6387" width="13" style="126" customWidth="1"/>
    <col min="6388" max="6389" width="9" style="126"/>
    <col min="6390" max="6390" width="11.375" style="126" customWidth="1"/>
    <col min="6391" max="6392" width="16.125" style="126" customWidth="1"/>
    <col min="6393" max="6393" width="9.375" style="126" customWidth="1"/>
    <col min="6394" max="6394" width="9.125" style="126" customWidth="1"/>
    <col min="6395" max="6395" width="6.75" style="126" bestFit="1" customWidth="1"/>
    <col min="6396" max="6396" width="7.75" style="126" customWidth="1"/>
    <col min="6397" max="6398" width="8.375" style="126" customWidth="1"/>
    <col min="6399" max="6399" width="9" style="126" customWidth="1"/>
    <col min="6400" max="6400" width="9.125" style="126" customWidth="1"/>
    <col min="6401" max="6401" width="13.25" style="126" customWidth="1"/>
    <col min="6402" max="6636" width="9" style="126"/>
    <col min="6637" max="6637" width="3.625" style="126" bestFit="1" customWidth="1"/>
    <col min="6638" max="6638" width="9" style="126"/>
    <col min="6639" max="6639" width="6.875" style="126" customWidth="1"/>
    <col min="6640" max="6640" width="23" style="126" customWidth="1"/>
    <col min="6641" max="6642" width="9" style="126" customWidth="1"/>
    <col min="6643" max="6643" width="13" style="126" customWidth="1"/>
    <col min="6644" max="6645" width="9" style="126"/>
    <col min="6646" max="6646" width="11.375" style="126" customWidth="1"/>
    <col min="6647" max="6648" width="16.125" style="126" customWidth="1"/>
    <col min="6649" max="6649" width="9.375" style="126" customWidth="1"/>
    <col min="6650" max="6650" width="9.125" style="126" customWidth="1"/>
    <col min="6651" max="6651" width="6.75" style="126" bestFit="1" customWidth="1"/>
    <col min="6652" max="6652" width="7.75" style="126" customWidth="1"/>
    <col min="6653" max="6654" width="8.375" style="126" customWidth="1"/>
    <col min="6655" max="6655" width="9" style="126" customWidth="1"/>
    <col min="6656" max="6656" width="9.125" style="126" customWidth="1"/>
    <col min="6657" max="6657" width="13.25" style="126" customWidth="1"/>
    <col min="6658" max="6892" width="9" style="126"/>
    <col min="6893" max="6893" width="3.625" style="126" bestFit="1" customWidth="1"/>
    <col min="6894" max="6894" width="9" style="126"/>
    <col min="6895" max="6895" width="6.875" style="126" customWidth="1"/>
    <col min="6896" max="6896" width="23" style="126" customWidth="1"/>
    <col min="6897" max="6898" width="9" style="126" customWidth="1"/>
    <col min="6899" max="6899" width="13" style="126" customWidth="1"/>
    <col min="6900" max="6901" width="9" style="126"/>
    <col min="6902" max="6902" width="11.375" style="126" customWidth="1"/>
    <col min="6903" max="6904" width="16.125" style="126" customWidth="1"/>
    <col min="6905" max="6905" width="9.375" style="126" customWidth="1"/>
    <col min="6906" max="6906" width="9.125" style="126" customWidth="1"/>
    <col min="6907" max="6907" width="6.75" style="126" bestFit="1" customWidth="1"/>
    <col min="6908" max="6908" width="7.75" style="126" customWidth="1"/>
    <col min="6909" max="6910" width="8.375" style="126" customWidth="1"/>
    <col min="6911" max="6911" width="9" style="126" customWidth="1"/>
    <col min="6912" max="6912" width="9.125" style="126" customWidth="1"/>
    <col min="6913" max="6913" width="13.25" style="126" customWidth="1"/>
    <col min="6914" max="7148" width="9" style="126"/>
    <col min="7149" max="7149" width="3.625" style="126" bestFit="1" customWidth="1"/>
    <col min="7150" max="7150" width="9" style="126"/>
    <col min="7151" max="7151" width="6.875" style="126" customWidth="1"/>
    <col min="7152" max="7152" width="23" style="126" customWidth="1"/>
    <col min="7153" max="7154" width="9" style="126" customWidth="1"/>
    <col min="7155" max="7155" width="13" style="126" customWidth="1"/>
    <col min="7156" max="7157" width="9" style="126"/>
    <col min="7158" max="7158" width="11.375" style="126" customWidth="1"/>
    <col min="7159" max="7160" width="16.125" style="126" customWidth="1"/>
    <col min="7161" max="7161" width="9.375" style="126" customWidth="1"/>
    <col min="7162" max="7162" width="9.125" style="126" customWidth="1"/>
    <col min="7163" max="7163" width="6.75" style="126" bestFit="1" customWidth="1"/>
    <col min="7164" max="7164" width="7.75" style="126" customWidth="1"/>
    <col min="7165" max="7166" width="8.375" style="126" customWidth="1"/>
    <col min="7167" max="7167" width="9" style="126" customWidth="1"/>
    <col min="7168" max="7168" width="9.125" style="126" customWidth="1"/>
    <col min="7169" max="7169" width="13.25" style="126" customWidth="1"/>
    <col min="7170" max="7404" width="9" style="126"/>
    <col min="7405" max="7405" width="3.625" style="126" bestFit="1" customWidth="1"/>
    <col min="7406" max="7406" width="9" style="126"/>
    <col min="7407" max="7407" width="6.875" style="126" customWidth="1"/>
    <col min="7408" max="7408" width="23" style="126" customWidth="1"/>
    <col min="7409" max="7410" width="9" style="126" customWidth="1"/>
    <col min="7411" max="7411" width="13" style="126" customWidth="1"/>
    <col min="7412" max="7413" width="9" style="126"/>
    <col min="7414" max="7414" width="11.375" style="126" customWidth="1"/>
    <col min="7415" max="7416" width="16.125" style="126" customWidth="1"/>
    <col min="7417" max="7417" width="9.375" style="126" customWidth="1"/>
    <col min="7418" max="7418" width="9.125" style="126" customWidth="1"/>
    <col min="7419" max="7419" width="6.75" style="126" bestFit="1" customWidth="1"/>
    <col min="7420" max="7420" width="7.75" style="126" customWidth="1"/>
    <col min="7421" max="7422" width="8.375" style="126" customWidth="1"/>
    <col min="7423" max="7423" width="9" style="126" customWidth="1"/>
    <col min="7424" max="7424" width="9.125" style="126" customWidth="1"/>
    <col min="7425" max="7425" width="13.25" style="126" customWidth="1"/>
    <col min="7426" max="7660" width="9" style="126"/>
    <col min="7661" max="7661" width="3.625" style="126" bestFit="1" customWidth="1"/>
    <col min="7662" max="7662" width="9" style="126"/>
    <col min="7663" max="7663" width="6.875" style="126" customWidth="1"/>
    <col min="7664" max="7664" width="23" style="126" customWidth="1"/>
    <col min="7665" max="7666" width="9" style="126" customWidth="1"/>
    <col min="7667" max="7667" width="13" style="126" customWidth="1"/>
    <col min="7668" max="7669" width="9" style="126"/>
    <col min="7670" max="7670" width="11.375" style="126" customWidth="1"/>
    <col min="7671" max="7672" width="16.125" style="126" customWidth="1"/>
    <col min="7673" max="7673" width="9.375" style="126" customWidth="1"/>
    <col min="7674" max="7674" width="9.125" style="126" customWidth="1"/>
    <col min="7675" max="7675" width="6.75" style="126" bestFit="1" customWidth="1"/>
    <col min="7676" max="7676" width="7.75" style="126" customWidth="1"/>
    <col min="7677" max="7678" width="8.375" style="126" customWidth="1"/>
    <col min="7679" max="7679" width="9" style="126" customWidth="1"/>
    <col min="7680" max="7680" width="9.125" style="126" customWidth="1"/>
    <col min="7681" max="7681" width="13.25" style="126" customWidth="1"/>
    <col min="7682" max="7916" width="9" style="126"/>
    <col min="7917" max="7917" width="3.625" style="126" bestFit="1" customWidth="1"/>
    <col min="7918" max="7918" width="9" style="126"/>
    <col min="7919" max="7919" width="6.875" style="126" customWidth="1"/>
    <col min="7920" max="7920" width="23" style="126" customWidth="1"/>
    <col min="7921" max="7922" width="9" style="126" customWidth="1"/>
    <col min="7923" max="7923" width="13" style="126" customWidth="1"/>
    <col min="7924" max="7925" width="9" style="126"/>
    <col min="7926" max="7926" width="11.375" style="126" customWidth="1"/>
    <col min="7927" max="7928" width="16.125" style="126" customWidth="1"/>
    <col min="7929" max="7929" width="9.375" style="126" customWidth="1"/>
    <col min="7930" max="7930" width="9.125" style="126" customWidth="1"/>
    <col min="7931" max="7931" width="6.75" style="126" bestFit="1" customWidth="1"/>
    <col min="7932" max="7932" width="7.75" style="126" customWidth="1"/>
    <col min="7933" max="7934" width="8.375" style="126" customWidth="1"/>
    <col min="7935" max="7935" width="9" style="126" customWidth="1"/>
    <col min="7936" max="7936" width="9.125" style="126" customWidth="1"/>
    <col min="7937" max="7937" width="13.25" style="126" customWidth="1"/>
    <col min="7938" max="8172" width="9" style="126"/>
    <col min="8173" max="8173" width="3.625" style="126" bestFit="1" customWidth="1"/>
    <col min="8174" max="8174" width="9" style="126"/>
    <col min="8175" max="8175" width="6.875" style="126" customWidth="1"/>
    <col min="8176" max="8176" width="23" style="126" customWidth="1"/>
    <col min="8177" max="8178" width="9" style="126" customWidth="1"/>
    <col min="8179" max="8179" width="13" style="126" customWidth="1"/>
    <col min="8180" max="8181" width="9" style="126"/>
    <col min="8182" max="8182" width="11.375" style="126" customWidth="1"/>
    <col min="8183" max="8184" width="16.125" style="126" customWidth="1"/>
    <col min="8185" max="8185" width="9.375" style="126" customWidth="1"/>
    <col min="8186" max="8186" width="9.125" style="126" customWidth="1"/>
    <col min="8187" max="8187" width="6.75" style="126" bestFit="1" customWidth="1"/>
    <col min="8188" max="8188" width="7.75" style="126" customWidth="1"/>
    <col min="8189" max="8190" width="8.375" style="126" customWidth="1"/>
    <col min="8191" max="8191" width="9" style="126" customWidth="1"/>
    <col min="8192" max="8192" width="9.125" style="126" customWidth="1"/>
    <col min="8193" max="8193" width="13.25" style="126" customWidth="1"/>
    <col min="8194" max="8428" width="9" style="126"/>
    <col min="8429" max="8429" width="3.625" style="126" bestFit="1" customWidth="1"/>
    <col min="8430" max="8430" width="9" style="126"/>
    <col min="8431" max="8431" width="6.875" style="126" customWidth="1"/>
    <col min="8432" max="8432" width="23" style="126" customWidth="1"/>
    <col min="8433" max="8434" width="9" style="126" customWidth="1"/>
    <col min="8435" max="8435" width="13" style="126" customWidth="1"/>
    <col min="8436" max="8437" width="9" style="126"/>
    <col min="8438" max="8438" width="11.375" style="126" customWidth="1"/>
    <col min="8439" max="8440" width="16.125" style="126" customWidth="1"/>
    <col min="8441" max="8441" width="9.375" style="126" customWidth="1"/>
    <col min="8442" max="8442" width="9.125" style="126" customWidth="1"/>
    <col min="8443" max="8443" width="6.75" style="126" bestFit="1" customWidth="1"/>
    <col min="8444" max="8444" width="7.75" style="126" customWidth="1"/>
    <col min="8445" max="8446" width="8.375" style="126" customWidth="1"/>
    <col min="8447" max="8447" width="9" style="126" customWidth="1"/>
    <col min="8448" max="8448" width="9.125" style="126" customWidth="1"/>
    <col min="8449" max="8449" width="13.25" style="126" customWidth="1"/>
    <col min="8450" max="8684" width="9" style="126"/>
    <col min="8685" max="8685" width="3.625" style="126" bestFit="1" customWidth="1"/>
    <col min="8686" max="8686" width="9" style="126"/>
    <col min="8687" max="8687" width="6.875" style="126" customWidth="1"/>
    <col min="8688" max="8688" width="23" style="126" customWidth="1"/>
    <col min="8689" max="8690" width="9" style="126" customWidth="1"/>
    <col min="8691" max="8691" width="13" style="126" customWidth="1"/>
    <col min="8692" max="8693" width="9" style="126"/>
    <col min="8694" max="8694" width="11.375" style="126" customWidth="1"/>
    <col min="8695" max="8696" width="16.125" style="126" customWidth="1"/>
    <col min="8697" max="8697" width="9.375" style="126" customWidth="1"/>
    <col min="8698" max="8698" width="9.125" style="126" customWidth="1"/>
    <col min="8699" max="8699" width="6.75" style="126" bestFit="1" customWidth="1"/>
    <col min="8700" max="8700" width="7.75" style="126" customWidth="1"/>
    <col min="8701" max="8702" width="8.375" style="126" customWidth="1"/>
    <col min="8703" max="8703" width="9" style="126" customWidth="1"/>
    <col min="8704" max="8704" width="9.125" style="126" customWidth="1"/>
    <col min="8705" max="8705" width="13.25" style="126" customWidth="1"/>
    <col min="8706" max="8940" width="9" style="126"/>
    <col min="8941" max="8941" width="3.625" style="126" bestFit="1" customWidth="1"/>
    <col min="8942" max="8942" width="9" style="126"/>
    <col min="8943" max="8943" width="6.875" style="126" customWidth="1"/>
    <col min="8944" max="8944" width="23" style="126" customWidth="1"/>
    <col min="8945" max="8946" width="9" style="126" customWidth="1"/>
    <col min="8947" max="8947" width="13" style="126" customWidth="1"/>
    <col min="8948" max="8949" width="9" style="126"/>
    <col min="8950" max="8950" width="11.375" style="126" customWidth="1"/>
    <col min="8951" max="8952" width="16.125" style="126" customWidth="1"/>
    <col min="8953" max="8953" width="9.375" style="126" customWidth="1"/>
    <col min="8954" max="8954" width="9.125" style="126" customWidth="1"/>
    <col min="8955" max="8955" width="6.75" style="126" bestFit="1" customWidth="1"/>
    <col min="8956" max="8956" width="7.75" style="126" customWidth="1"/>
    <col min="8957" max="8958" width="8.375" style="126" customWidth="1"/>
    <col min="8959" max="8959" width="9" style="126" customWidth="1"/>
    <col min="8960" max="8960" width="9.125" style="126" customWidth="1"/>
    <col min="8961" max="8961" width="13.25" style="126" customWidth="1"/>
    <col min="8962" max="9196" width="9" style="126"/>
    <col min="9197" max="9197" width="3.625" style="126" bestFit="1" customWidth="1"/>
    <col min="9198" max="9198" width="9" style="126"/>
    <col min="9199" max="9199" width="6.875" style="126" customWidth="1"/>
    <col min="9200" max="9200" width="23" style="126" customWidth="1"/>
    <col min="9201" max="9202" width="9" style="126" customWidth="1"/>
    <col min="9203" max="9203" width="13" style="126" customWidth="1"/>
    <col min="9204" max="9205" width="9" style="126"/>
    <col min="9206" max="9206" width="11.375" style="126" customWidth="1"/>
    <col min="9207" max="9208" width="16.125" style="126" customWidth="1"/>
    <col min="9209" max="9209" width="9.375" style="126" customWidth="1"/>
    <col min="9210" max="9210" width="9.125" style="126" customWidth="1"/>
    <col min="9211" max="9211" width="6.75" style="126" bestFit="1" customWidth="1"/>
    <col min="9212" max="9212" width="7.75" style="126" customWidth="1"/>
    <col min="9213" max="9214" width="8.375" style="126" customWidth="1"/>
    <col min="9215" max="9215" width="9" style="126" customWidth="1"/>
    <col min="9216" max="9216" width="9.125" style="126" customWidth="1"/>
    <col min="9217" max="9217" width="13.25" style="126" customWidth="1"/>
    <col min="9218" max="9452" width="9" style="126"/>
    <col min="9453" max="9453" width="3.625" style="126" bestFit="1" customWidth="1"/>
    <col min="9454" max="9454" width="9" style="126"/>
    <col min="9455" max="9455" width="6.875" style="126" customWidth="1"/>
    <col min="9456" max="9456" width="23" style="126" customWidth="1"/>
    <col min="9457" max="9458" width="9" style="126" customWidth="1"/>
    <col min="9459" max="9459" width="13" style="126" customWidth="1"/>
    <col min="9460" max="9461" width="9" style="126"/>
    <col min="9462" max="9462" width="11.375" style="126" customWidth="1"/>
    <col min="9463" max="9464" width="16.125" style="126" customWidth="1"/>
    <col min="9465" max="9465" width="9.375" style="126" customWidth="1"/>
    <col min="9466" max="9466" width="9.125" style="126" customWidth="1"/>
    <col min="9467" max="9467" width="6.75" style="126" bestFit="1" customWidth="1"/>
    <col min="9468" max="9468" width="7.75" style="126" customWidth="1"/>
    <col min="9469" max="9470" width="8.375" style="126" customWidth="1"/>
    <col min="9471" max="9471" width="9" style="126" customWidth="1"/>
    <col min="9472" max="9472" width="9.125" style="126" customWidth="1"/>
    <col min="9473" max="9473" width="13.25" style="126" customWidth="1"/>
    <col min="9474" max="9708" width="9" style="126"/>
    <col min="9709" max="9709" width="3.625" style="126" bestFit="1" customWidth="1"/>
    <col min="9710" max="9710" width="9" style="126"/>
    <col min="9711" max="9711" width="6.875" style="126" customWidth="1"/>
    <col min="9712" max="9712" width="23" style="126" customWidth="1"/>
    <col min="9713" max="9714" width="9" style="126" customWidth="1"/>
    <col min="9715" max="9715" width="13" style="126" customWidth="1"/>
    <col min="9716" max="9717" width="9" style="126"/>
    <col min="9718" max="9718" width="11.375" style="126" customWidth="1"/>
    <col min="9719" max="9720" width="16.125" style="126" customWidth="1"/>
    <col min="9721" max="9721" width="9.375" style="126" customWidth="1"/>
    <col min="9722" max="9722" width="9.125" style="126" customWidth="1"/>
    <col min="9723" max="9723" width="6.75" style="126" bestFit="1" customWidth="1"/>
    <col min="9724" max="9724" width="7.75" style="126" customWidth="1"/>
    <col min="9725" max="9726" width="8.375" style="126" customWidth="1"/>
    <col min="9727" max="9727" width="9" style="126" customWidth="1"/>
    <col min="9728" max="9728" width="9.125" style="126" customWidth="1"/>
    <col min="9729" max="9729" width="13.25" style="126" customWidth="1"/>
    <col min="9730" max="9964" width="9" style="126"/>
    <col min="9965" max="9965" width="3.625" style="126" bestFit="1" customWidth="1"/>
    <col min="9966" max="9966" width="9" style="126"/>
    <col min="9967" max="9967" width="6.875" style="126" customWidth="1"/>
    <col min="9968" max="9968" width="23" style="126" customWidth="1"/>
    <col min="9969" max="9970" width="9" style="126" customWidth="1"/>
    <col min="9971" max="9971" width="13" style="126" customWidth="1"/>
    <col min="9972" max="9973" width="9" style="126"/>
    <col min="9974" max="9974" width="11.375" style="126" customWidth="1"/>
    <col min="9975" max="9976" width="16.125" style="126" customWidth="1"/>
    <col min="9977" max="9977" width="9.375" style="126" customWidth="1"/>
    <col min="9978" max="9978" width="9.125" style="126" customWidth="1"/>
    <col min="9979" max="9979" width="6.75" style="126" bestFit="1" customWidth="1"/>
    <col min="9980" max="9980" width="7.75" style="126" customWidth="1"/>
    <col min="9981" max="9982" width="8.375" style="126" customWidth="1"/>
    <col min="9983" max="9983" width="9" style="126" customWidth="1"/>
    <col min="9984" max="9984" width="9.125" style="126" customWidth="1"/>
    <col min="9985" max="9985" width="13.25" style="126" customWidth="1"/>
    <col min="9986" max="10220" width="9" style="126"/>
    <col min="10221" max="10221" width="3.625" style="126" bestFit="1" customWidth="1"/>
    <col min="10222" max="10222" width="9" style="126"/>
    <col min="10223" max="10223" width="6.875" style="126" customWidth="1"/>
    <col min="10224" max="10224" width="23" style="126" customWidth="1"/>
    <col min="10225" max="10226" width="9" style="126" customWidth="1"/>
    <col min="10227" max="10227" width="13" style="126" customWidth="1"/>
    <col min="10228" max="10229" width="9" style="126"/>
    <col min="10230" max="10230" width="11.375" style="126" customWidth="1"/>
    <col min="10231" max="10232" width="16.125" style="126" customWidth="1"/>
    <col min="10233" max="10233" width="9.375" style="126" customWidth="1"/>
    <col min="10234" max="10234" width="9.125" style="126" customWidth="1"/>
    <col min="10235" max="10235" width="6.75" style="126" bestFit="1" customWidth="1"/>
    <col min="10236" max="10236" width="7.75" style="126" customWidth="1"/>
    <col min="10237" max="10238" width="8.375" style="126" customWidth="1"/>
    <col min="10239" max="10239" width="9" style="126" customWidth="1"/>
    <col min="10240" max="10240" width="9.125" style="126" customWidth="1"/>
    <col min="10241" max="10241" width="13.25" style="126" customWidth="1"/>
    <col min="10242" max="10476" width="9" style="126"/>
    <col min="10477" max="10477" width="3.625" style="126" bestFit="1" customWidth="1"/>
    <col min="10478" max="10478" width="9" style="126"/>
    <col min="10479" max="10479" width="6.875" style="126" customWidth="1"/>
    <col min="10480" max="10480" width="23" style="126" customWidth="1"/>
    <col min="10481" max="10482" width="9" style="126" customWidth="1"/>
    <col min="10483" max="10483" width="13" style="126" customWidth="1"/>
    <col min="10484" max="10485" width="9" style="126"/>
    <col min="10486" max="10486" width="11.375" style="126" customWidth="1"/>
    <col min="10487" max="10488" width="16.125" style="126" customWidth="1"/>
    <col min="10489" max="10489" width="9.375" style="126" customWidth="1"/>
    <col min="10490" max="10490" width="9.125" style="126" customWidth="1"/>
    <col min="10491" max="10491" width="6.75" style="126" bestFit="1" customWidth="1"/>
    <col min="10492" max="10492" width="7.75" style="126" customWidth="1"/>
    <col min="10493" max="10494" width="8.375" style="126" customWidth="1"/>
    <col min="10495" max="10495" width="9" style="126" customWidth="1"/>
    <col min="10496" max="10496" width="9.125" style="126" customWidth="1"/>
    <col min="10497" max="10497" width="13.25" style="126" customWidth="1"/>
    <col min="10498" max="10732" width="9" style="126"/>
    <col min="10733" max="10733" width="3.625" style="126" bestFit="1" customWidth="1"/>
    <col min="10734" max="10734" width="9" style="126"/>
    <col min="10735" max="10735" width="6.875" style="126" customWidth="1"/>
    <col min="10736" max="10736" width="23" style="126" customWidth="1"/>
    <col min="10737" max="10738" width="9" style="126" customWidth="1"/>
    <col min="10739" max="10739" width="13" style="126" customWidth="1"/>
    <col min="10740" max="10741" width="9" style="126"/>
    <col min="10742" max="10742" width="11.375" style="126" customWidth="1"/>
    <col min="10743" max="10744" width="16.125" style="126" customWidth="1"/>
    <col min="10745" max="10745" width="9.375" style="126" customWidth="1"/>
    <col min="10746" max="10746" width="9.125" style="126" customWidth="1"/>
    <col min="10747" max="10747" width="6.75" style="126" bestFit="1" customWidth="1"/>
    <col min="10748" max="10748" width="7.75" style="126" customWidth="1"/>
    <col min="10749" max="10750" width="8.375" style="126" customWidth="1"/>
    <col min="10751" max="10751" width="9" style="126" customWidth="1"/>
    <col min="10752" max="10752" width="9.125" style="126" customWidth="1"/>
    <col min="10753" max="10753" width="13.25" style="126" customWidth="1"/>
    <col min="10754" max="10988" width="9" style="126"/>
    <col min="10989" max="10989" width="3.625" style="126" bestFit="1" customWidth="1"/>
    <col min="10990" max="10990" width="9" style="126"/>
    <col min="10991" max="10991" width="6.875" style="126" customWidth="1"/>
    <col min="10992" max="10992" width="23" style="126" customWidth="1"/>
    <col min="10993" max="10994" width="9" style="126" customWidth="1"/>
    <col min="10995" max="10995" width="13" style="126" customWidth="1"/>
    <col min="10996" max="10997" width="9" style="126"/>
    <col min="10998" max="10998" width="11.375" style="126" customWidth="1"/>
    <col min="10999" max="11000" width="16.125" style="126" customWidth="1"/>
    <col min="11001" max="11001" width="9.375" style="126" customWidth="1"/>
    <col min="11002" max="11002" width="9.125" style="126" customWidth="1"/>
    <col min="11003" max="11003" width="6.75" style="126" bestFit="1" customWidth="1"/>
    <col min="11004" max="11004" width="7.75" style="126" customWidth="1"/>
    <col min="11005" max="11006" width="8.375" style="126" customWidth="1"/>
    <col min="11007" max="11007" width="9" style="126" customWidth="1"/>
    <col min="11008" max="11008" width="9.125" style="126" customWidth="1"/>
    <col min="11009" max="11009" width="13.25" style="126" customWidth="1"/>
    <col min="11010" max="11244" width="9" style="126"/>
    <col min="11245" max="11245" width="3.625" style="126" bestFit="1" customWidth="1"/>
    <col min="11246" max="11246" width="9" style="126"/>
    <col min="11247" max="11247" width="6.875" style="126" customWidth="1"/>
    <col min="11248" max="11248" width="23" style="126" customWidth="1"/>
    <col min="11249" max="11250" width="9" style="126" customWidth="1"/>
    <col min="11251" max="11251" width="13" style="126" customWidth="1"/>
    <col min="11252" max="11253" width="9" style="126"/>
    <col min="11254" max="11254" width="11.375" style="126" customWidth="1"/>
    <col min="11255" max="11256" width="16.125" style="126" customWidth="1"/>
    <col min="11257" max="11257" width="9.375" style="126" customWidth="1"/>
    <col min="11258" max="11258" width="9.125" style="126" customWidth="1"/>
    <col min="11259" max="11259" width="6.75" style="126" bestFit="1" customWidth="1"/>
    <col min="11260" max="11260" width="7.75" style="126" customWidth="1"/>
    <col min="11261" max="11262" width="8.375" style="126" customWidth="1"/>
    <col min="11263" max="11263" width="9" style="126" customWidth="1"/>
    <col min="11264" max="11264" width="9.125" style="126" customWidth="1"/>
    <col min="11265" max="11265" width="13.25" style="126" customWidth="1"/>
    <col min="11266" max="11500" width="9" style="126"/>
    <col min="11501" max="11501" width="3.625" style="126" bestFit="1" customWidth="1"/>
    <col min="11502" max="11502" width="9" style="126"/>
    <col min="11503" max="11503" width="6.875" style="126" customWidth="1"/>
    <col min="11504" max="11504" width="23" style="126" customWidth="1"/>
    <col min="11505" max="11506" width="9" style="126" customWidth="1"/>
    <col min="11507" max="11507" width="13" style="126" customWidth="1"/>
    <col min="11508" max="11509" width="9" style="126"/>
    <col min="11510" max="11510" width="11.375" style="126" customWidth="1"/>
    <col min="11511" max="11512" width="16.125" style="126" customWidth="1"/>
    <col min="11513" max="11513" width="9.375" style="126" customWidth="1"/>
    <col min="11514" max="11514" width="9.125" style="126" customWidth="1"/>
    <col min="11515" max="11515" width="6.75" style="126" bestFit="1" customWidth="1"/>
    <col min="11516" max="11516" width="7.75" style="126" customWidth="1"/>
    <col min="11517" max="11518" width="8.375" style="126" customWidth="1"/>
    <col min="11519" max="11519" width="9" style="126" customWidth="1"/>
    <col min="11520" max="11520" width="9.125" style="126" customWidth="1"/>
    <col min="11521" max="11521" width="13.25" style="126" customWidth="1"/>
    <col min="11522" max="11756" width="9" style="126"/>
    <col min="11757" max="11757" width="3.625" style="126" bestFit="1" customWidth="1"/>
    <col min="11758" max="11758" width="9" style="126"/>
    <col min="11759" max="11759" width="6.875" style="126" customWidth="1"/>
    <col min="11760" max="11760" width="23" style="126" customWidth="1"/>
    <col min="11761" max="11762" width="9" style="126" customWidth="1"/>
    <col min="11763" max="11763" width="13" style="126" customWidth="1"/>
    <col min="11764" max="11765" width="9" style="126"/>
    <col min="11766" max="11766" width="11.375" style="126" customWidth="1"/>
    <col min="11767" max="11768" width="16.125" style="126" customWidth="1"/>
    <col min="11769" max="11769" width="9.375" style="126" customWidth="1"/>
    <col min="11770" max="11770" width="9.125" style="126" customWidth="1"/>
    <col min="11771" max="11771" width="6.75" style="126" bestFit="1" customWidth="1"/>
    <col min="11772" max="11772" width="7.75" style="126" customWidth="1"/>
    <col min="11773" max="11774" width="8.375" style="126" customWidth="1"/>
    <col min="11775" max="11775" width="9" style="126" customWidth="1"/>
    <col min="11776" max="11776" width="9.125" style="126" customWidth="1"/>
    <col min="11777" max="11777" width="13.25" style="126" customWidth="1"/>
    <col min="11778" max="12012" width="9" style="126"/>
    <col min="12013" max="12013" width="3.625" style="126" bestFit="1" customWidth="1"/>
    <col min="12014" max="12014" width="9" style="126"/>
    <col min="12015" max="12015" width="6.875" style="126" customWidth="1"/>
    <col min="12016" max="12016" width="23" style="126" customWidth="1"/>
    <col min="12017" max="12018" width="9" style="126" customWidth="1"/>
    <col min="12019" max="12019" width="13" style="126" customWidth="1"/>
    <col min="12020" max="12021" width="9" style="126"/>
    <col min="12022" max="12022" width="11.375" style="126" customWidth="1"/>
    <col min="12023" max="12024" width="16.125" style="126" customWidth="1"/>
    <col min="12025" max="12025" width="9.375" style="126" customWidth="1"/>
    <col min="12026" max="12026" width="9.125" style="126" customWidth="1"/>
    <col min="12027" max="12027" width="6.75" style="126" bestFit="1" customWidth="1"/>
    <col min="12028" max="12028" width="7.75" style="126" customWidth="1"/>
    <col min="12029" max="12030" width="8.375" style="126" customWidth="1"/>
    <col min="12031" max="12031" width="9" style="126" customWidth="1"/>
    <col min="12032" max="12032" width="9.125" style="126" customWidth="1"/>
    <col min="12033" max="12033" width="13.25" style="126" customWidth="1"/>
    <col min="12034" max="12268" width="9" style="126"/>
    <col min="12269" max="12269" width="3.625" style="126" bestFit="1" customWidth="1"/>
    <col min="12270" max="12270" width="9" style="126"/>
    <col min="12271" max="12271" width="6.875" style="126" customWidth="1"/>
    <col min="12272" max="12272" width="23" style="126" customWidth="1"/>
    <col min="12273" max="12274" width="9" style="126" customWidth="1"/>
    <col min="12275" max="12275" width="13" style="126" customWidth="1"/>
    <col min="12276" max="12277" width="9" style="126"/>
    <col min="12278" max="12278" width="11.375" style="126" customWidth="1"/>
    <col min="12279" max="12280" width="16.125" style="126" customWidth="1"/>
    <col min="12281" max="12281" width="9.375" style="126" customWidth="1"/>
    <col min="12282" max="12282" width="9.125" style="126" customWidth="1"/>
    <col min="12283" max="12283" width="6.75" style="126" bestFit="1" customWidth="1"/>
    <col min="12284" max="12284" width="7.75" style="126" customWidth="1"/>
    <col min="12285" max="12286" width="8.375" style="126" customWidth="1"/>
    <col min="12287" max="12287" width="9" style="126" customWidth="1"/>
    <col min="12288" max="12288" width="9.125" style="126" customWidth="1"/>
    <col min="12289" max="12289" width="13.25" style="126" customWidth="1"/>
    <col min="12290" max="12524" width="9" style="126"/>
    <col min="12525" max="12525" width="3.625" style="126" bestFit="1" customWidth="1"/>
    <col min="12526" max="12526" width="9" style="126"/>
    <col min="12527" max="12527" width="6.875" style="126" customWidth="1"/>
    <col min="12528" max="12528" width="23" style="126" customWidth="1"/>
    <col min="12529" max="12530" width="9" style="126" customWidth="1"/>
    <col min="12531" max="12531" width="13" style="126" customWidth="1"/>
    <col min="12532" max="12533" width="9" style="126"/>
    <col min="12534" max="12534" width="11.375" style="126" customWidth="1"/>
    <col min="12535" max="12536" width="16.125" style="126" customWidth="1"/>
    <col min="12537" max="12537" width="9.375" style="126" customWidth="1"/>
    <col min="12538" max="12538" width="9.125" style="126" customWidth="1"/>
    <col min="12539" max="12539" width="6.75" style="126" bestFit="1" customWidth="1"/>
    <col min="12540" max="12540" width="7.75" style="126" customWidth="1"/>
    <col min="12541" max="12542" width="8.375" style="126" customWidth="1"/>
    <col min="12543" max="12543" width="9" style="126" customWidth="1"/>
    <col min="12544" max="12544" width="9.125" style="126" customWidth="1"/>
    <col min="12545" max="12545" width="13.25" style="126" customWidth="1"/>
    <col min="12546" max="12780" width="9" style="126"/>
    <col min="12781" max="12781" width="3.625" style="126" bestFit="1" customWidth="1"/>
    <col min="12782" max="12782" width="9" style="126"/>
    <col min="12783" max="12783" width="6.875" style="126" customWidth="1"/>
    <col min="12784" max="12784" width="23" style="126" customWidth="1"/>
    <col min="12785" max="12786" width="9" style="126" customWidth="1"/>
    <col min="12787" max="12787" width="13" style="126" customWidth="1"/>
    <col min="12788" max="12789" width="9" style="126"/>
    <col min="12790" max="12790" width="11.375" style="126" customWidth="1"/>
    <col min="12791" max="12792" width="16.125" style="126" customWidth="1"/>
    <col min="12793" max="12793" width="9.375" style="126" customWidth="1"/>
    <col min="12794" max="12794" width="9.125" style="126" customWidth="1"/>
    <col min="12795" max="12795" width="6.75" style="126" bestFit="1" customWidth="1"/>
    <col min="12796" max="12796" width="7.75" style="126" customWidth="1"/>
    <col min="12797" max="12798" width="8.375" style="126" customWidth="1"/>
    <col min="12799" max="12799" width="9" style="126" customWidth="1"/>
    <col min="12800" max="12800" width="9.125" style="126" customWidth="1"/>
    <col min="12801" max="12801" width="13.25" style="126" customWidth="1"/>
    <col min="12802" max="13036" width="9" style="126"/>
    <col min="13037" max="13037" width="3.625" style="126" bestFit="1" customWidth="1"/>
    <col min="13038" max="13038" width="9" style="126"/>
    <col min="13039" max="13039" width="6.875" style="126" customWidth="1"/>
    <col min="13040" max="13040" width="23" style="126" customWidth="1"/>
    <col min="13041" max="13042" width="9" style="126" customWidth="1"/>
    <col min="13043" max="13043" width="13" style="126" customWidth="1"/>
    <col min="13044" max="13045" width="9" style="126"/>
    <col min="13046" max="13046" width="11.375" style="126" customWidth="1"/>
    <col min="13047" max="13048" width="16.125" style="126" customWidth="1"/>
    <col min="13049" max="13049" width="9.375" style="126" customWidth="1"/>
    <col min="13050" max="13050" width="9.125" style="126" customWidth="1"/>
    <col min="13051" max="13051" width="6.75" style="126" bestFit="1" customWidth="1"/>
    <col min="13052" max="13052" width="7.75" style="126" customWidth="1"/>
    <col min="13053" max="13054" width="8.375" style="126" customWidth="1"/>
    <col min="13055" max="13055" width="9" style="126" customWidth="1"/>
    <col min="13056" max="13056" width="9.125" style="126" customWidth="1"/>
    <col min="13057" max="13057" width="13.25" style="126" customWidth="1"/>
    <col min="13058" max="13292" width="9" style="126"/>
    <col min="13293" max="13293" width="3.625" style="126" bestFit="1" customWidth="1"/>
    <col min="13294" max="13294" width="9" style="126"/>
    <col min="13295" max="13295" width="6.875" style="126" customWidth="1"/>
    <col min="13296" max="13296" width="23" style="126" customWidth="1"/>
    <col min="13297" max="13298" width="9" style="126" customWidth="1"/>
    <col min="13299" max="13299" width="13" style="126" customWidth="1"/>
    <col min="13300" max="13301" width="9" style="126"/>
    <col min="13302" max="13302" width="11.375" style="126" customWidth="1"/>
    <col min="13303" max="13304" width="16.125" style="126" customWidth="1"/>
    <col min="13305" max="13305" width="9.375" style="126" customWidth="1"/>
    <col min="13306" max="13306" width="9.125" style="126" customWidth="1"/>
    <col min="13307" max="13307" width="6.75" style="126" bestFit="1" customWidth="1"/>
    <col min="13308" max="13308" width="7.75" style="126" customWidth="1"/>
    <col min="13309" max="13310" width="8.375" style="126" customWidth="1"/>
    <col min="13311" max="13311" width="9" style="126" customWidth="1"/>
    <col min="13312" max="13312" width="9.125" style="126" customWidth="1"/>
    <col min="13313" max="13313" width="13.25" style="126" customWidth="1"/>
    <col min="13314" max="13548" width="9" style="126"/>
    <col min="13549" max="13549" width="3.625" style="126" bestFit="1" customWidth="1"/>
    <col min="13550" max="13550" width="9" style="126"/>
    <col min="13551" max="13551" width="6.875" style="126" customWidth="1"/>
    <col min="13552" max="13552" width="23" style="126" customWidth="1"/>
    <col min="13553" max="13554" width="9" style="126" customWidth="1"/>
    <col min="13555" max="13555" width="13" style="126" customWidth="1"/>
    <col min="13556" max="13557" width="9" style="126"/>
    <col min="13558" max="13558" width="11.375" style="126" customWidth="1"/>
    <col min="13559" max="13560" width="16.125" style="126" customWidth="1"/>
    <col min="13561" max="13561" width="9.375" style="126" customWidth="1"/>
    <col min="13562" max="13562" width="9.125" style="126" customWidth="1"/>
    <col min="13563" max="13563" width="6.75" style="126" bestFit="1" customWidth="1"/>
    <col min="13564" max="13564" width="7.75" style="126" customWidth="1"/>
    <col min="13565" max="13566" width="8.375" style="126" customWidth="1"/>
    <col min="13567" max="13567" width="9" style="126" customWidth="1"/>
    <col min="13568" max="13568" width="9.125" style="126" customWidth="1"/>
    <col min="13569" max="13569" width="13.25" style="126" customWidth="1"/>
    <col min="13570" max="13804" width="9" style="126"/>
    <col min="13805" max="13805" width="3.625" style="126" bestFit="1" customWidth="1"/>
    <col min="13806" max="13806" width="9" style="126"/>
    <col min="13807" max="13807" width="6.875" style="126" customWidth="1"/>
    <col min="13808" max="13808" width="23" style="126" customWidth="1"/>
    <col min="13809" max="13810" width="9" style="126" customWidth="1"/>
    <col min="13811" max="13811" width="13" style="126" customWidth="1"/>
    <col min="13812" max="13813" width="9" style="126"/>
    <col min="13814" max="13814" width="11.375" style="126" customWidth="1"/>
    <col min="13815" max="13816" width="16.125" style="126" customWidth="1"/>
    <col min="13817" max="13817" width="9.375" style="126" customWidth="1"/>
    <col min="13818" max="13818" width="9.125" style="126" customWidth="1"/>
    <col min="13819" max="13819" width="6.75" style="126" bestFit="1" customWidth="1"/>
    <col min="13820" max="13820" width="7.75" style="126" customWidth="1"/>
    <col min="13821" max="13822" width="8.375" style="126" customWidth="1"/>
    <col min="13823" max="13823" width="9" style="126" customWidth="1"/>
    <col min="13824" max="13824" width="9.125" style="126" customWidth="1"/>
    <col min="13825" max="13825" width="13.25" style="126" customWidth="1"/>
    <col min="13826" max="14060" width="9" style="126"/>
    <col min="14061" max="14061" width="3.625" style="126" bestFit="1" customWidth="1"/>
    <col min="14062" max="14062" width="9" style="126"/>
    <col min="14063" max="14063" width="6.875" style="126" customWidth="1"/>
    <col min="14064" max="14064" width="23" style="126" customWidth="1"/>
    <col min="14065" max="14066" width="9" style="126" customWidth="1"/>
    <col min="14067" max="14067" width="13" style="126" customWidth="1"/>
    <col min="14068" max="14069" width="9" style="126"/>
    <col min="14070" max="14070" width="11.375" style="126" customWidth="1"/>
    <col min="14071" max="14072" width="16.125" style="126" customWidth="1"/>
    <col min="14073" max="14073" width="9.375" style="126" customWidth="1"/>
    <col min="14074" max="14074" width="9.125" style="126" customWidth="1"/>
    <col min="14075" max="14075" width="6.75" style="126" bestFit="1" customWidth="1"/>
    <col min="14076" max="14076" width="7.75" style="126" customWidth="1"/>
    <col min="14077" max="14078" width="8.375" style="126" customWidth="1"/>
    <col min="14079" max="14079" width="9" style="126" customWidth="1"/>
    <col min="14080" max="14080" width="9.125" style="126" customWidth="1"/>
    <col min="14081" max="14081" width="13.25" style="126" customWidth="1"/>
    <col min="14082" max="14316" width="9" style="126"/>
    <col min="14317" max="14317" width="3.625" style="126" bestFit="1" customWidth="1"/>
    <col min="14318" max="14318" width="9" style="126"/>
    <col min="14319" max="14319" width="6.875" style="126" customWidth="1"/>
    <col min="14320" max="14320" width="23" style="126" customWidth="1"/>
    <col min="14321" max="14322" width="9" style="126" customWidth="1"/>
    <col min="14323" max="14323" width="13" style="126" customWidth="1"/>
    <col min="14324" max="14325" width="9" style="126"/>
    <col min="14326" max="14326" width="11.375" style="126" customWidth="1"/>
    <col min="14327" max="14328" width="16.125" style="126" customWidth="1"/>
    <col min="14329" max="14329" width="9.375" style="126" customWidth="1"/>
    <col min="14330" max="14330" width="9.125" style="126" customWidth="1"/>
    <col min="14331" max="14331" width="6.75" style="126" bestFit="1" customWidth="1"/>
    <col min="14332" max="14332" width="7.75" style="126" customWidth="1"/>
    <col min="14333" max="14334" width="8.375" style="126" customWidth="1"/>
    <col min="14335" max="14335" width="9" style="126" customWidth="1"/>
    <col min="14336" max="14336" width="9.125" style="126" customWidth="1"/>
    <col min="14337" max="14337" width="13.25" style="126" customWidth="1"/>
    <col min="14338" max="14572" width="9" style="126"/>
    <col min="14573" max="14573" width="3.625" style="126" bestFit="1" customWidth="1"/>
    <col min="14574" max="14574" width="9" style="126"/>
    <col min="14575" max="14575" width="6.875" style="126" customWidth="1"/>
    <col min="14576" max="14576" width="23" style="126" customWidth="1"/>
    <col min="14577" max="14578" width="9" style="126" customWidth="1"/>
    <col min="14579" max="14579" width="13" style="126" customWidth="1"/>
    <col min="14580" max="14581" width="9" style="126"/>
    <col min="14582" max="14582" width="11.375" style="126" customWidth="1"/>
    <col min="14583" max="14584" width="16.125" style="126" customWidth="1"/>
    <col min="14585" max="14585" width="9.375" style="126" customWidth="1"/>
    <col min="14586" max="14586" width="9.125" style="126" customWidth="1"/>
    <col min="14587" max="14587" width="6.75" style="126" bestFit="1" customWidth="1"/>
    <col min="14588" max="14588" width="7.75" style="126" customWidth="1"/>
    <col min="14589" max="14590" width="8.375" style="126" customWidth="1"/>
    <col min="14591" max="14591" width="9" style="126" customWidth="1"/>
    <col min="14592" max="14592" width="9.125" style="126" customWidth="1"/>
    <col min="14593" max="14593" width="13.25" style="126" customWidth="1"/>
    <col min="14594" max="14828" width="9" style="126"/>
    <col min="14829" max="14829" width="3.625" style="126" bestFit="1" customWidth="1"/>
    <col min="14830" max="14830" width="9" style="126"/>
    <col min="14831" max="14831" width="6.875" style="126" customWidth="1"/>
    <col min="14832" max="14832" width="23" style="126" customWidth="1"/>
    <col min="14833" max="14834" width="9" style="126" customWidth="1"/>
    <col min="14835" max="14835" width="13" style="126" customWidth="1"/>
    <col min="14836" max="14837" width="9" style="126"/>
    <col min="14838" max="14838" width="11.375" style="126" customWidth="1"/>
    <col min="14839" max="14840" width="16.125" style="126" customWidth="1"/>
    <col min="14841" max="14841" width="9.375" style="126" customWidth="1"/>
    <col min="14842" max="14842" width="9.125" style="126" customWidth="1"/>
    <col min="14843" max="14843" width="6.75" style="126" bestFit="1" customWidth="1"/>
    <col min="14844" max="14844" width="7.75" style="126" customWidth="1"/>
    <col min="14845" max="14846" width="8.375" style="126" customWidth="1"/>
    <col min="14847" max="14847" width="9" style="126" customWidth="1"/>
    <col min="14848" max="14848" width="9.125" style="126" customWidth="1"/>
    <col min="14849" max="14849" width="13.25" style="126" customWidth="1"/>
    <col min="14850" max="15084" width="9" style="126"/>
    <col min="15085" max="15085" width="3.625" style="126" bestFit="1" customWidth="1"/>
    <col min="15086" max="15086" width="9" style="126"/>
    <col min="15087" max="15087" width="6.875" style="126" customWidth="1"/>
    <col min="15088" max="15088" width="23" style="126" customWidth="1"/>
    <col min="15089" max="15090" width="9" style="126" customWidth="1"/>
    <col min="15091" max="15091" width="13" style="126" customWidth="1"/>
    <col min="15092" max="15093" width="9" style="126"/>
    <col min="15094" max="15094" width="11.375" style="126" customWidth="1"/>
    <col min="15095" max="15096" width="16.125" style="126" customWidth="1"/>
    <col min="15097" max="15097" width="9.375" style="126" customWidth="1"/>
    <col min="15098" max="15098" width="9.125" style="126" customWidth="1"/>
    <col min="15099" max="15099" width="6.75" style="126" bestFit="1" customWidth="1"/>
    <col min="15100" max="15100" width="7.75" style="126" customWidth="1"/>
    <col min="15101" max="15102" width="8.375" style="126" customWidth="1"/>
    <col min="15103" max="15103" width="9" style="126" customWidth="1"/>
    <col min="15104" max="15104" width="9.125" style="126" customWidth="1"/>
    <col min="15105" max="15105" width="13.25" style="126" customWidth="1"/>
    <col min="15106" max="15340" width="9" style="126"/>
    <col min="15341" max="15341" width="3.625" style="126" bestFit="1" customWidth="1"/>
    <col min="15342" max="15342" width="9" style="126"/>
    <col min="15343" max="15343" width="6.875" style="126" customWidth="1"/>
    <col min="15344" max="15344" width="23" style="126" customWidth="1"/>
    <col min="15345" max="15346" width="9" style="126" customWidth="1"/>
    <col min="15347" max="15347" width="13" style="126" customWidth="1"/>
    <col min="15348" max="15349" width="9" style="126"/>
    <col min="15350" max="15350" width="11.375" style="126" customWidth="1"/>
    <col min="15351" max="15352" width="16.125" style="126" customWidth="1"/>
    <col min="15353" max="15353" width="9.375" style="126" customWidth="1"/>
    <col min="15354" max="15354" width="9.125" style="126" customWidth="1"/>
    <col min="15355" max="15355" width="6.75" style="126" bestFit="1" customWidth="1"/>
    <col min="15356" max="15356" width="7.75" style="126" customWidth="1"/>
    <col min="15357" max="15358" width="8.375" style="126" customWidth="1"/>
    <col min="15359" max="15359" width="9" style="126" customWidth="1"/>
    <col min="15360" max="15360" width="9.125" style="126" customWidth="1"/>
    <col min="15361" max="15361" width="13.25" style="126" customWidth="1"/>
    <col min="15362" max="15596" width="9" style="126"/>
    <col min="15597" max="15597" width="3.625" style="126" bestFit="1" customWidth="1"/>
    <col min="15598" max="15598" width="9" style="126"/>
    <col min="15599" max="15599" width="6.875" style="126" customWidth="1"/>
    <col min="15600" max="15600" width="23" style="126" customWidth="1"/>
    <col min="15601" max="15602" width="9" style="126" customWidth="1"/>
    <col min="15603" max="15603" width="13" style="126" customWidth="1"/>
    <col min="15604" max="15605" width="9" style="126"/>
    <col min="15606" max="15606" width="11.375" style="126" customWidth="1"/>
    <col min="15607" max="15608" width="16.125" style="126" customWidth="1"/>
    <col min="15609" max="15609" width="9.375" style="126" customWidth="1"/>
    <col min="15610" max="15610" width="9.125" style="126" customWidth="1"/>
    <col min="15611" max="15611" width="6.75" style="126" bestFit="1" customWidth="1"/>
    <col min="15612" max="15612" width="7.75" style="126" customWidth="1"/>
    <col min="15613" max="15614" width="8.375" style="126" customWidth="1"/>
    <col min="15615" max="15615" width="9" style="126" customWidth="1"/>
    <col min="15616" max="15616" width="9.125" style="126" customWidth="1"/>
    <col min="15617" max="15617" width="13.25" style="126" customWidth="1"/>
    <col min="15618" max="15852" width="9" style="126"/>
    <col min="15853" max="15853" width="3.625" style="126" bestFit="1" customWidth="1"/>
    <col min="15854" max="15854" width="9" style="126"/>
    <col min="15855" max="15855" width="6.875" style="126" customWidth="1"/>
    <col min="15856" max="15856" width="23" style="126" customWidth="1"/>
    <col min="15857" max="15858" width="9" style="126" customWidth="1"/>
    <col min="15859" max="15859" width="13" style="126" customWidth="1"/>
    <col min="15860" max="15861" width="9" style="126"/>
    <col min="15862" max="15862" width="11.375" style="126" customWidth="1"/>
    <col min="15863" max="15864" width="16.125" style="126" customWidth="1"/>
    <col min="15865" max="15865" width="9.375" style="126" customWidth="1"/>
    <col min="15866" max="15866" width="9.125" style="126" customWidth="1"/>
    <col min="15867" max="15867" width="6.75" style="126" bestFit="1" customWidth="1"/>
    <col min="15868" max="15868" width="7.75" style="126" customWidth="1"/>
    <col min="15869" max="15870" width="8.375" style="126" customWidth="1"/>
    <col min="15871" max="15871" width="9" style="126" customWidth="1"/>
    <col min="15872" max="15872" width="9.125" style="126" customWidth="1"/>
    <col min="15873" max="15873" width="13.25" style="126" customWidth="1"/>
    <col min="15874" max="16108" width="9" style="126"/>
    <col min="16109" max="16109" width="3.625" style="126" bestFit="1" customWidth="1"/>
    <col min="16110" max="16110" width="9" style="126"/>
    <col min="16111" max="16111" width="6.875" style="126" customWidth="1"/>
    <col min="16112" max="16112" width="23" style="126" customWidth="1"/>
    <col min="16113" max="16114" width="9" style="126" customWidth="1"/>
    <col min="16115" max="16115" width="13" style="126" customWidth="1"/>
    <col min="16116" max="16117" width="9" style="126"/>
    <col min="16118" max="16118" width="11.375" style="126" customWidth="1"/>
    <col min="16119" max="16120" width="16.125" style="126" customWidth="1"/>
    <col min="16121" max="16121" width="9.375" style="126" customWidth="1"/>
    <col min="16122" max="16122" width="9.125" style="126" customWidth="1"/>
    <col min="16123" max="16123" width="6.75" style="126" bestFit="1" customWidth="1"/>
    <col min="16124" max="16124" width="7.75" style="126" customWidth="1"/>
    <col min="16125" max="16126" width="8.375" style="126" customWidth="1"/>
    <col min="16127" max="16127" width="9" style="126" customWidth="1"/>
    <col min="16128" max="16128" width="9.125" style="126" customWidth="1"/>
    <col min="16129" max="16129" width="13.25" style="126" customWidth="1"/>
    <col min="16130" max="16384" width="9" style="126"/>
  </cols>
  <sheetData>
    <row r="1" spans="1:20" s="125" customFormat="1" ht="15.75" x14ac:dyDescent="0.25">
      <c r="A1" s="258" t="str">
        <f>XDCL!B3</f>
        <v>ID Space</v>
      </c>
      <c r="B1" s="259"/>
      <c r="C1" s="259"/>
      <c r="D1" s="260"/>
      <c r="E1" s="325" t="s">
        <v>76</v>
      </c>
      <c r="F1" s="326"/>
      <c r="G1" s="326"/>
      <c r="H1" s="326"/>
      <c r="I1" s="326"/>
      <c r="J1" s="326"/>
      <c r="K1" s="326"/>
      <c r="L1" s="326"/>
      <c r="M1" s="326"/>
      <c r="N1" s="326"/>
      <c r="O1" s="326"/>
      <c r="P1" s="326"/>
      <c r="Q1" s="326"/>
      <c r="R1" s="326"/>
      <c r="S1" s="326"/>
      <c r="T1" s="327"/>
    </row>
    <row r="2" spans="1:20" s="125" customFormat="1" ht="15.75" x14ac:dyDescent="0.25">
      <c r="A2" s="261"/>
      <c r="B2" s="262"/>
      <c r="C2" s="262"/>
      <c r="D2" s="263"/>
      <c r="E2" s="328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30"/>
    </row>
    <row r="3" spans="1:20" x14ac:dyDescent="0.25">
      <c r="T3" s="18" t="s">
        <v>37</v>
      </c>
    </row>
    <row r="4" spans="1:20" x14ac:dyDescent="0.25">
      <c r="A4" s="284" t="s">
        <v>0</v>
      </c>
      <c r="B4" s="332" t="s">
        <v>13</v>
      </c>
      <c r="C4" s="333"/>
      <c r="D4" s="319" t="s">
        <v>14</v>
      </c>
      <c r="E4" s="332" t="s">
        <v>15</v>
      </c>
      <c r="F4" s="333"/>
      <c r="G4" s="284" t="s">
        <v>40</v>
      </c>
      <c r="H4" s="167" t="s">
        <v>359</v>
      </c>
      <c r="I4" s="289" t="s">
        <v>359</v>
      </c>
      <c r="J4" s="284" t="s">
        <v>424</v>
      </c>
      <c r="K4" s="284"/>
      <c r="L4" s="289" t="s">
        <v>16</v>
      </c>
      <c r="M4" s="285" t="s">
        <v>18</v>
      </c>
      <c r="N4" s="285" t="s">
        <v>19</v>
      </c>
      <c r="O4" s="320" t="s">
        <v>446</v>
      </c>
      <c r="P4" s="321"/>
      <c r="Q4" s="321"/>
      <c r="R4" s="324"/>
      <c r="S4" s="332" t="s">
        <v>186</v>
      </c>
      <c r="T4" s="337"/>
    </row>
    <row r="5" spans="1:20" x14ac:dyDescent="0.25">
      <c r="A5" s="284"/>
      <c r="B5" s="334"/>
      <c r="C5" s="335"/>
      <c r="D5" s="319"/>
      <c r="E5" s="334"/>
      <c r="F5" s="335"/>
      <c r="G5" s="284"/>
      <c r="H5" s="167"/>
      <c r="I5" s="290"/>
      <c r="J5" s="284" t="s">
        <v>117</v>
      </c>
      <c r="K5" s="284"/>
      <c r="L5" s="336"/>
      <c r="M5" s="285"/>
      <c r="N5" s="285"/>
      <c r="O5" s="320">
        <v>6</v>
      </c>
      <c r="P5" s="324"/>
      <c r="Q5" s="320">
        <v>7</v>
      </c>
      <c r="R5" s="324"/>
      <c r="S5" s="334"/>
      <c r="T5" s="338"/>
    </row>
    <row r="6" spans="1:20" x14ac:dyDescent="0.25">
      <c r="A6" s="284"/>
      <c r="B6" s="161" t="s">
        <v>345</v>
      </c>
      <c r="C6" s="161" t="s">
        <v>158</v>
      </c>
      <c r="D6" s="319"/>
      <c r="E6" s="161" t="s">
        <v>345</v>
      </c>
      <c r="F6" s="161" t="s">
        <v>158</v>
      </c>
      <c r="G6" s="284"/>
      <c r="H6" s="161">
        <v>3</v>
      </c>
      <c r="I6" s="161" t="s">
        <v>117</v>
      </c>
      <c r="J6" s="161">
        <v>6</v>
      </c>
      <c r="K6" s="161">
        <v>7</v>
      </c>
      <c r="L6" s="290"/>
      <c r="M6" s="285"/>
      <c r="N6" s="285"/>
      <c r="O6" s="161" t="s">
        <v>444</v>
      </c>
      <c r="P6" s="161" t="s">
        <v>445</v>
      </c>
      <c r="Q6" s="161" t="s">
        <v>444</v>
      </c>
      <c r="R6" s="161" t="s">
        <v>445</v>
      </c>
      <c r="S6" s="161" t="s">
        <v>158</v>
      </c>
      <c r="T6" s="161" t="str">
        <f>CTY!O17</f>
        <v>Giám sát</v>
      </c>
    </row>
    <row r="7" spans="1:20" s="134" customFormat="1" x14ac:dyDescent="0.25">
      <c r="A7" s="155">
        <v>1</v>
      </c>
      <c r="B7" s="162" t="s">
        <v>92</v>
      </c>
      <c r="C7" s="162" t="s">
        <v>107</v>
      </c>
      <c r="D7" s="158" t="s">
        <v>237</v>
      </c>
      <c r="E7" s="163">
        <v>0.3</v>
      </c>
      <c r="F7" s="94">
        <v>1</v>
      </c>
      <c r="G7" s="152" t="s">
        <v>239</v>
      </c>
      <c r="H7" s="96"/>
      <c r="I7" s="97">
        <v>54</v>
      </c>
      <c r="J7" s="97">
        <v>50</v>
      </c>
      <c r="K7" s="97">
        <v>52</v>
      </c>
      <c r="L7" s="96" t="s">
        <v>240</v>
      </c>
      <c r="M7" s="96" t="s">
        <v>117</v>
      </c>
      <c r="N7" s="96" t="s">
        <v>287</v>
      </c>
      <c r="O7" s="200">
        <f>I7/J7</f>
        <v>1.08</v>
      </c>
      <c r="P7" s="201">
        <f>O7*$F$7*$E$7</f>
        <v>0.32400000000000001</v>
      </c>
      <c r="Q7" s="200">
        <f>I7/K7</f>
        <v>1.0384615384615385</v>
      </c>
      <c r="R7" s="201">
        <f>Q7*$F$7*$E$7</f>
        <v>0.31153846153846154</v>
      </c>
      <c r="S7" s="60" t="s">
        <v>121</v>
      </c>
      <c r="T7" s="96" t="s">
        <v>122</v>
      </c>
    </row>
    <row r="8" spans="1:20" s="124" customFormat="1" ht="30" x14ac:dyDescent="0.2">
      <c r="A8" s="156">
        <v>2</v>
      </c>
      <c r="B8" s="300" t="s">
        <v>344</v>
      </c>
      <c r="C8" s="169" t="s">
        <v>348</v>
      </c>
      <c r="D8" s="302" t="s">
        <v>291</v>
      </c>
      <c r="E8" s="305">
        <v>0.3</v>
      </c>
      <c r="F8" s="140">
        <v>0.3</v>
      </c>
      <c r="G8" s="153" t="s">
        <v>298</v>
      </c>
      <c r="H8" s="60"/>
      <c r="I8" s="60">
        <v>100</v>
      </c>
      <c r="J8" s="60">
        <v>90</v>
      </c>
      <c r="K8" s="60">
        <v>100</v>
      </c>
      <c r="L8" s="60" t="s">
        <v>103</v>
      </c>
      <c r="M8" s="96" t="s">
        <v>117</v>
      </c>
      <c r="N8" s="103" t="s">
        <v>287</v>
      </c>
      <c r="O8" s="200">
        <f>J8/I8</f>
        <v>0.9</v>
      </c>
      <c r="P8" s="202">
        <f>O8*$F$8*$E$8</f>
        <v>8.1000000000000003E-2</v>
      </c>
      <c r="Q8" s="200">
        <f>K8/I8</f>
        <v>1</v>
      </c>
      <c r="R8" s="202">
        <f>Q8*$F$8*$E$8</f>
        <v>0.09</v>
      </c>
      <c r="S8" s="60" t="s">
        <v>121</v>
      </c>
      <c r="T8" s="169" t="s">
        <v>122</v>
      </c>
    </row>
    <row r="9" spans="1:20" s="124" customFormat="1" ht="30" x14ac:dyDescent="0.2">
      <c r="A9" s="156">
        <v>3</v>
      </c>
      <c r="B9" s="301"/>
      <c r="C9" s="169" t="s">
        <v>349</v>
      </c>
      <c r="D9" s="303"/>
      <c r="E9" s="306"/>
      <c r="F9" s="140">
        <v>0.3</v>
      </c>
      <c r="G9" s="153" t="s">
        <v>299</v>
      </c>
      <c r="H9" s="60"/>
      <c r="I9" s="60">
        <v>3</v>
      </c>
      <c r="J9" s="60">
        <v>1</v>
      </c>
      <c r="K9" s="60">
        <v>1</v>
      </c>
      <c r="L9" s="60" t="s">
        <v>244</v>
      </c>
      <c r="M9" s="96" t="s">
        <v>117</v>
      </c>
      <c r="N9" s="103" t="s">
        <v>287</v>
      </c>
      <c r="O9" s="200">
        <f>IF(J9=0,130%,IF(J9=I9,100%,IF(J9&lt;I9,100%+(I9-J9)*10%,100%+(I9-J9)*10%)))</f>
        <v>1.2</v>
      </c>
      <c r="P9" s="202">
        <f>O9*$F$9*$E$8</f>
        <v>0.108</v>
      </c>
      <c r="Q9" s="200">
        <f>K9/I9</f>
        <v>0.33333333333333331</v>
      </c>
      <c r="R9" s="202">
        <f>Q9*$F$9*$E$8</f>
        <v>2.9999999999999995E-2</v>
      </c>
      <c r="S9" s="60" t="s">
        <v>121</v>
      </c>
      <c r="T9" s="169" t="s">
        <v>122</v>
      </c>
    </row>
    <row r="10" spans="1:20" s="124" customFormat="1" x14ac:dyDescent="0.2">
      <c r="A10" s="156">
        <v>4</v>
      </c>
      <c r="B10" s="308"/>
      <c r="C10" s="169" t="s">
        <v>350</v>
      </c>
      <c r="D10" s="304"/>
      <c r="E10" s="307"/>
      <c r="F10" s="140">
        <v>0.4</v>
      </c>
      <c r="G10" s="153" t="s">
        <v>311</v>
      </c>
      <c r="H10" s="60"/>
      <c r="I10" s="60">
        <v>2</v>
      </c>
      <c r="J10" s="60">
        <v>1</v>
      </c>
      <c r="K10" s="60">
        <v>2</v>
      </c>
      <c r="L10" s="60" t="s">
        <v>106</v>
      </c>
      <c r="M10" s="96" t="s">
        <v>117</v>
      </c>
      <c r="N10" s="103" t="s">
        <v>287</v>
      </c>
      <c r="O10" s="200">
        <f>IFERROR(I10/J10,200%)</f>
        <v>2</v>
      </c>
      <c r="P10" s="202">
        <f>O10*$F$10*$E$8</f>
        <v>0.24</v>
      </c>
      <c r="Q10" s="200">
        <f>I10/K10</f>
        <v>1</v>
      </c>
      <c r="R10" s="202">
        <f>Q10*$F$10*$E$8</f>
        <v>0.12</v>
      </c>
      <c r="S10" s="60" t="s">
        <v>121</v>
      </c>
      <c r="T10" s="169" t="s">
        <v>122</v>
      </c>
    </row>
    <row r="11" spans="1:20" s="124" customFormat="1" ht="30" x14ac:dyDescent="0.2">
      <c r="A11" s="156">
        <v>5</v>
      </c>
      <c r="B11" s="331" t="s">
        <v>323</v>
      </c>
      <c r="C11" s="169" t="s">
        <v>351</v>
      </c>
      <c r="D11" s="302" t="s">
        <v>319</v>
      </c>
      <c r="E11" s="305">
        <v>0.2</v>
      </c>
      <c r="F11" s="140">
        <v>0.5</v>
      </c>
      <c r="G11" s="153" t="s">
        <v>325</v>
      </c>
      <c r="H11" s="60"/>
      <c r="I11" s="60">
        <v>90</v>
      </c>
      <c r="J11" s="60">
        <v>91</v>
      </c>
      <c r="K11" s="60">
        <v>89</v>
      </c>
      <c r="L11" s="60" t="s">
        <v>103</v>
      </c>
      <c r="M11" s="96" t="s">
        <v>117</v>
      </c>
      <c r="N11" s="103" t="s">
        <v>287</v>
      </c>
      <c r="O11" s="200">
        <f>J11/I11</f>
        <v>1.0111111111111111</v>
      </c>
      <c r="P11" s="202">
        <f>O11*F11*E11</f>
        <v>0.10111111111111111</v>
      </c>
      <c r="Q11" s="200">
        <f>K11/I11</f>
        <v>0.98888888888888893</v>
      </c>
      <c r="R11" s="202">
        <f>Q11*F11*E11</f>
        <v>9.8888888888888901E-2</v>
      </c>
      <c r="S11" s="60" t="s">
        <v>121</v>
      </c>
      <c r="T11" s="169" t="s">
        <v>122</v>
      </c>
    </row>
    <row r="12" spans="1:20" s="124" customFormat="1" ht="30" x14ac:dyDescent="0.2">
      <c r="A12" s="156">
        <v>6</v>
      </c>
      <c r="B12" s="331"/>
      <c r="C12" s="169" t="s">
        <v>352</v>
      </c>
      <c r="D12" s="303"/>
      <c r="E12" s="306"/>
      <c r="F12" s="140">
        <v>0.5</v>
      </c>
      <c r="G12" s="154" t="s">
        <v>329</v>
      </c>
      <c r="H12" s="60"/>
      <c r="I12" s="60">
        <v>100</v>
      </c>
      <c r="J12" s="60">
        <v>100</v>
      </c>
      <c r="K12" s="60">
        <v>100</v>
      </c>
      <c r="L12" s="60" t="s">
        <v>103</v>
      </c>
      <c r="M12" s="96" t="s">
        <v>117</v>
      </c>
      <c r="N12" s="103" t="s">
        <v>287</v>
      </c>
      <c r="O12" s="200">
        <f>J12/I12</f>
        <v>1</v>
      </c>
      <c r="P12" s="202">
        <f>O12*$F$12*$E$11</f>
        <v>0.1</v>
      </c>
      <c r="Q12" s="200">
        <f>K12/I12</f>
        <v>1</v>
      </c>
      <c r="R12" s="202">
        <f>Q12*$F$12*$E$11</f>
        <v>0.1</v>
      </c>
      <c r="S12" s="60" t="s">
        <v>121</v>
      </c>
      <c r="T12" s="169" t="s">
        <v>122</v>
      </c>
    </row>
    <row r="13" spans="1:20" s="124" customFormat="1" ht="30" x14ac:dyDescent="0.2">
      <c r="A13" s="156">
        <v>7</v>
      </c>
      <c r="B13" s="169" t="s">
        <v>336</v>
      </c>
      <c r="C13" s="169" t="s">
        <v>353</v>
      </c>
      <c r="D13" s="165" t="s">
        <v>331</v>
      </c>
      <c r="E13" s="166">
        <v>0.05</v>
      </c>
      <c r="F13" s="140">
        <v>1</v>
      </c>
      <c r="G13" s="153" t="s">
        <v>333</v>
      </c>
      <c r="H13" s="60"/>
      <c r="I13" s="60">
        <v>100</v>
      </c>
      <c r="J13" s="60">
        <v>90</v>
      </c>
      <c r="K13" s="60">
        <v>100</v>
      </c>
      <c r="L13" s="60" t="s">
        <v>103</v>
      </c>
      <c r="M13" s="96" t="s">
        <v>117</v>
      </c>
      <c r="N13" s="103" t="s">
        <v>287</v>
      </c>
      <c r="O13" s="200">
        <f t="shared" ref="O13:O15" si="0">J13/I13</f>
        <v>0.9</v>
      </c>
      <c r="P13" s="202">
        <f>O13*$F$13*$E$13</f>
        <v>4.5000000000000005E-2</v>
      </c>
      <c r="Q13" s="200">
        <f t="shared" ref="Q13:Q15" si="1">K13/I13</f>
        <v>1</v>
      </c>
      <c r="R13" s="202">
        <f>Q13*$F$13*$E$13</f>
        <v>0.05</v>
      </c>
      <c r="S13" s="60" t="s">
        <v>121</v>
      </c>
      <c r="T13" s="169" t="s">
        <v>122</v>
      </c>
    </row>
    <row r="14" spans="1:20" s="124" customFormat="1" ht="30" x14ac:dyDescent="0.2">
      <c r="A14" s="156">
        <v>8</v>
      </c>
      <c r="B14" s="164" t="s">
        <v>343</v>
      </c>
      <c r="C14" s="169" t="s">
        <v>358</v>
      </c>
      <c r="D14" s="165" t="s">
        <v>337</v>
      </c>
      <c r="E14" s="166">
        <v>0.05</v>
      </c>
      <c r="F14" s="140">
        <v>1</v>
      </c>
      <c r="G14" s="153" t="s">
        <v>346</v>
      </c>
      <c r="H14" s="60"/>
      <c r="I14" s="60">
        <v>100</v>
      </c>
      <c r="J14" s="60">
        <v>90</v>
      </c>
      <c r="K14" s="60">
        <v>100</v>
      </c>
      <c r="L14" s="60" t="s">
        <v>103</v>
      </c>
      <c r="M14" s="96" t="s">
        <v>117</v>
      </c>
      <c r="N14" s="103" t="s">
        <v>287</v>
      </c>
      <c r="O14" s="200">
        <f t="shared" si="0"/>
        <v>0.9</v>
      </c>
      <c r="P14" s="202">
        <f>O14*$F$14*$E$14</f>
        <v>4.5000000000000005E-2</v>
      </c>
      <c r="Q14" s="200">
        <f t="shared" si="1"/>
        <v>1</v>
      </c>
      <c r="R14" s="202">
        <f>Q14*$F$14*$E$14</f>
        <v>0.05</v>
      </c>
      <c r="S14" s="60" t="s">
        <v>121</v>
      </c>
      <c r="T14" s="169" t="s">
        <v>122</v>
      </c>
    </row>
    <row r="15" spans="1:20" s="124" customFormat="1" ht="30" x14ac:dyDescent="0.2">
      <c r="A15" s="156">
        <v>9</v>
      </c>
      <c r="B15" s="164" t="s">
        <v>356</v>
      </c>
      <c r="C15" s="169" t="s">
        <v>357</v>
      </c>
      <c r="D15" s="165" t="s">
        <v>354</v>
      </c>
      <c r="E15" s="166">
        <v>0.1</v>
      </c>
      <c r="F15" s="140">
        <v>1</v>
      </c>
      <c r="G15" s="153" t="s">
        <v>355</v>
      </c>
      <c r="H15" s="60"/>
      <c r="I15" s="60">
        <v>100</v>
      </c>
      <c r="J15" s="60">
        <v>100</v>
      </c>
      <c r="K15" s="60">
        <v>100</v>
      </c>
      <c r="L15" s="60" t="s">
        <v>103</v>
      </c>
      <c r="M15" s="96" t="s">
        <v>117</v>
      </c>
      <c r="N15" s="103" t="s">
        <v>287</v>
      </c>
      <c r="O15" s="200">
        <f t="shared" si="0"/>
        <v>1</v>
      </c>
      <c r="P15" s="202">
        <f>O15*$F$15*$E$15</f>
        <v>0.1</v>
      </c>
      <c r="Q15" s="200">
        <f t="shared" si="1"/>
        <v>1</v>
      </c>
      <c r="R15" s="202">
        <f>Q15*$F$15*$E$15</f>
        <v>0.1</v>
      </c>
      <c r="S15" s="60"/>
      <c r="T15" s="169"/>
    </row>
    <row r="16" spans="1:20" x14ac:dyDescent="0.25">
      <c r="A16" s="257" t="s">
        <v>33</v>
      </c>
      <c r="B16" s="257"/>
      <c r="C16" s="257"/>
      <c r="D16" s="257"/>
      <c r="E16" s="143">
        <f>SUM(E7:E15)</f>
        <v>1.0000000000000002</v>
      </c>
      <c r="F16" s="143"/>
      <c r="G16" s="144"/>
      <c r="H16" s="144"/>
      <c r="I16" s="144"/>
      <c r="J16" s="144"/>
      <c r="K16" s="144"/>
      <c r="L16" s="144"/>
      <c r="M16" s="144"/>
      <c r="N16" s="144"/>
      <c r="O16" s="144"/>
      <c r="P16" s="203">
        <f>SUM(P7:P15)</f>
        <v>1.1441111111111113</v>
      </c>
      <c r="Q16" s="144"/>
      <c r="R16" s="203">
        <f>SUM(R7:R15)</f>
        <v>0.95042735042735049</v>
      </c>
      <c r="S16" s="144"/>
      <c r="T16" s="144"/>
    </row>
    <row r="17" spans="1:20" x14ac:dyDescent="0.25">
      <c r="A17" s="159"/>
      <c r="B17" s="159"/>
      <c r="C17" s="159"/>
      <c r="D17" s="43"/>
      <c r="E17" s="145"/>
      <c r="F17" s="145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</row>
    <row r="18" spans="1:20" x14ac:dyDescent="0.25">
      <c r="A18" s="159"/>
      <c r="B18" s="159"/>
      <c r="C18" s="159"/>
      <c r="D18" s="43"/>
      <c r="E18" s="145"/>
      <c r="F18" s="145"/>
      <c r="H18" s="146"/>
      <c r="I18" s="146"/>
      <c r="J18" s="146"/>
      <c r="K18" s="146"/>
      <c r="L18" s="146"/>
      <c r="M18" s="146"/>
      <c r="N18" s="146"/>
      <c r="O18" s="146"/>
      <c r="P18" s="146"/>
      <c r="Q18" s="146"/>
      <c r="R18" s="146"/>
      <c r="S18" s="146"/>
      <c r="T18" s="146"/>
    </row>
    <row r="20" spans="1:20" x14ac:dyDescent="0.25">
      <c r="D20" s="126"/>
      <c r="F20" s="51"/>
      <c r="N20" s="160" t="s">
        <v>36</v>
      </c>
      <c r="O20" s="160"/>
      <c r="P20" s="160"/>
      <c r="Q20" s="160"/>
      <c r="R20" s="160"/>
      <c r="S20" s="160"/>
    </row>
    <row r="21" spans="1:20" x14ac:dyDescent="0.25">
      <c r="B21" s="52"/>
      <c r="C21" s="52"/>
      <c r="D21" s="52"/>
      <c r="E21" s="52"/>
      <c r="F21" s="52"/>
      <c r="G21" s="145"/>
      <c r="H21" s="52"/>
      <c r="I21" s="52"/>
      <c r="J21" s="52"/>
      <c r="K21" s="52"/>
      <c r="L21" s="52"/>
      <c r="M21" s="52"/>
      <c r="N21" s="159" t="s">
        <v>35</v>
      </c>
      <c r="O21" s="159"/>
      <c r="P21" s="159"/>
      <c r="Q21" s="159"/>
      <c r="R21" s="159"/>
      <c r="S21" s="159"/>
    </row>
    <row r="22" spans="1:20" x14ac:dyDescent="0.25"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</row>
    <row r="23" spans="1:20" x14ac:dyDescent="0.25"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</row>
    <row r="24" spans="1:20" x14ac:dyDescent="0.25"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</row>
    <row r="25" spans="1:20" x14ac:dyDescent="0.25"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</row>
    <row r="26" spans="1:20" x14ac:dyDescent="0.25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</row>
    <row r="27" spans="1:20" x14ac:dyDescent="0.25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</row>
    <row r="28" spans="1:20" x14ac:dyDescent="0.25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159"/>
      <c r="O28" s="159"/>
      <c r="P28" s="159"/>
      <c r="Q28" s="159"/>
      <c r="R28" s="159"/>
      <c r="S28" s="159"/>
    </row>
    <row r="29" spans="1:20" x14ac:dyDescent="0.25">
      <c r="D29" s="126"/>
      <c r="I29" s="53"/>
      <c r="J29" s="53"/>
      <c r="K29" s="53"/>
      <c r="L29" s="53"/>
      <c r="M29" s="53"/>
      <c r="N29" s="53"/>
      <c r="O29" s="53"/>
      <c r="P29" s="53"/>
      <c r="Q29" s="53"/>
      <c r="R29" s="53"/>
    </row>
    <row r="30" spans="1:20" x14ac:dyDescent="0.25">
      <c r="D30" s="126"/>
      <c r="I30" s="53"/>
      <c r="J30" s="53"/>
      <c r="K30" s="53"/>
      <c r="L30" s="53"/>
      <c r="M30" s="53"/>
      <c r="N30" s="53"/>
      <c r="O30" s="53"/>
      <c r="P30" s="53"/>
      <c r="Q30" s="53"/>
      <c r="R30" s="53"/>
    </row>
  </sheetData>
  <mergeCells count="24">
    <mergeCell ref="A1:D2"/>
    <mergeCell ref="E1:T2"/>
    <mergeCell ref="A4:A6"/>
    <mergeCell ref="D4:D6"/>
    <mergeCell ref="G4:G6"/>
    <mergeCell ref="L4:L6"/>
    <mergeCell ref="M4:M6"/>
    <mergeCell ref="S4:T5"/>
    <mergeCell ref="O5:P5"/>
    <mergeCell ref="O4:R4"/>
    <mergeCell ref="N4:N6"/>
    <mergeCell ref="Q5:R5"/>
    <mergeCell ref="B11:B12"/>
    <mergeCell ref="D11:D12"/>
    <mergeCell ref="E11:E12"/>
    <mergeCell ref="A16:D16"/>
    <mergeCell ref="J4:K4"/>
    <mergeCell ref="J5:K5"/>
    <mergeCell ref="I4:I5"/>
    <mergeCell ref="B8:B10"/>
    <mergeCell ref="D8:D10"/>
    <mergeCell ref="E8:E10"/>
    <mergeCell ref="E4:F5"/>
    <mergeCell ref="B4:C5"/>
  </mergeCells>
  <pageMargins left="0.39370078740157483" right="0.39370078740157483" top="0.39370078740157483" bottom="0.39370078740157483" header="0.31496062992125984" footer="0.31496062992125984"/>
  <pageSetup paperSize="9" scale="3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CTY</vt:lpstr>
      <vt:lpstr>XDCL</vt:lpstr>
      <vt:lpstr>BĐCL</vt:lpstr>
      <vt:lpstr>KPI CTY</vt:lpstr>
      <vt:lpstr>Ty trong</vt:lpstr>
      <vt:lpstr>KPI phong Giam sat</vt:lpstr>
      <vt:lpstr>KPI  TP</vt:lpstr>
      <vt:lpstr>KPI  Vi tri</vt:lpstr>
      <vt:lpstr>KPI  levl 3 %</vt:lpstr>
      <vt:lpstr>KPI  levl 3 diem</vt:lpstr>
      <vt:lpstr>Pan Ngan xep</vt:lpstr>
      <vt:lpstr>Pan tha noi</vt:lpstr>
      <vt:lpstr>CS</vt:lpstr>
      <vt:lpstr>Tinh thu chinh sach</vt:lpstr>
      <vt:lpstr>Bang du lieu</vt:lpstr>
      <vt:lpstr>PA ap dung vao DN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KinhcanLap</dc:creator>
  <cp:lastModifiedBy>KinhcanLap</cp:lastModifiedBy>
  <cp:lastPrinted>2016-12-10T10:58:03Z</cp:lastPrinted>
  <dcterms:created xsi:type="dcterms:W3CDTF">2016-11-29T04:55:34Z</dcterms:created>
  <dcterms:modified xsi:type="dcterms:W3CDTF">2020-07-22T03:54:47Z</dcterms:modified>
</cp:coreProperties>
</file>