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9980" windowHeight="7305" tabRatio="965"/>
  </bookViews>
  <sheets>
    <sheet name="HD DB NS CF cong ty" sheetId="3" r:id="rId1"/>
    <sheet name="KH Doanh thu -  Chi phi CTy" sheetId="5" r:id="rId2"/>
    <sheet name="Dinh bien Chi phí Cty" sheetId="4" r:id="rId3"/>
    <sheet name="DB Nhan su Cty" sheetId="12" r:id="rId4"/>
    <sheet name="Marketing" sheetId="7" r:id="rId5"/>
    <sheet name="Huong dan TTCS Sale" sheetId="6" r:id="rId6"/>
    <sheet name="Tinh thu chinh sach Sale" sheetId="1" r:id="rId7"/>
    <sheet name="San xuat" sheetId="8" r:id="rId8"/>
    <sheet name="Giam doc" sheetId="9" r:id="rId9"/>
    <sheet name="Nhan su" sheetId="10" r:id="rId10"/>
    <sheet name="Ke toan" sheetId="11" r:id="rId11"/>
  </sheets>
  <calcPr calcId="144525"/>
</workbook>
</file>

<file path=xl/calcChain.xml><?xml version="1.0" encoding="utf-8"?>
<calcChain xmlns="http://schemas.openxmlformats.org/spreadsheetml/2006/main">
  <c r="J16" i="12" l="1"/>
  <c r="J15" i="12"/>
  <c r="J14" i="12"/>
  <c r="J13" i="12"/>
  <c r="J12" i="12"/>
  <c r="J11" i="12"/>
  <c r="J10" i="12"/>
  <c r="J9" i="12"/>
  <c r="J8" i="12"/>
  <c r="J7" i="12"/>
  <c r="J6" i="12"/>
  <c r="I17" i="12"/>
  <c r="H17" i="12"/>
  <c r="G17" i="12"/>
  <c r="F17" i="12"/>
  <c r="E17" i="12"/>
  <c r="D17" i="12"/>
  <c r="I5" i="12"/>
  <c r="H5" i="12"/>
  <c r="G5" i="12"/>
  <c r="F5" i="12"/>
  <c r="E5" i="12"/>
  <c r="D5" i="12"/>
  <c r="K40" i="4"/>
  <c r="J40" i="4"/>
  <c r="I40" i="4"/>
  <c r="H40" i="4"/>
  <c r="G40" i="4"/>
  <c r="F40" i="4"/>
  <c r="E40" i="4"/>
  <c r="I1" i="8"/>
  <c r="I1" i="9"/>
  <c r="I1" i="10"/>
  <c r="I1" i="11"/>
  <c r="I1" i="1"/>
  <c r="I1" i="7"/>
  <c r="E7" i="9"/>
  <c r="H7" i="9"/>
  <c r="O7" i="9" s="1"/>
  <c r="Q7" i="9"/>
  <c r="Q8" i="9" s="1"/>
  <c r="H23" i="4" s="1"/>
  <c r="S7" i="9"/>
  <c r="T7" i="9"/>
  <c r="U7" i="9"/>
  <c r="W7" i="9"/>
  <c r="X7" i="9"/>
  <c r="X8" i="9" s="1"/>
  <c r="H30" i="4" s="1"/>
  <c r="Y7" i="9"/>
  <c r="AA7" i="9"/>
  <c r="AA8" i="9" s="1"/>
  <c r="H32" i="4" s="1"/>
  <c r="AB7" i="9"/>
  <c r="AD7" i="9"/>
  <c r="AD8" i="9" s="1"/>
  <c r="H38" i="4" s="1"/>
  <c r="AF8" i="9"/>
  <c r="H34" i="4" s="1"/>
  <c r="K21" i="4"/>
  <c r="K20" i="4"/>
  <c r="K19" i="4"/>
  <c r="K18" i="4"/>
  <c r="K16" i="4"/>
  <c r="K14" i="4"/>
  <c r="K13" i="4"/>
  <c r="K11" i="4"/>
  <c r="K6" i="4"/>
  <c r="J37" i="4"/>
  <c r="J36" i="4"/>
  <c r="J15" i="4"/>
  <c r="J9" i="4"/>
  <c r="J8" i="4"/>
  <c r="I39" i="4"/>
  <c r="I38" i="4"/>
  <c r="I35" i="4"/>
  <c r="I26" i="4"/>
  <c r="I12" i="4"/>
  <c r="I10" i="4"/>
  <c r="G39" i="4"/>
  <c r="G38" i="4"/>
  <c r="G37" i="4"/>
  <c r="G36" i="4"/>
  <c r="G35" i="4"/>
  <c r="G33" i="4"/>
  <c r="G32" i="4"/>
  <c r="G31" i="4"/>
  <c r="G30" i="4"/>
  <c r="G29" i="4"/>
  <c r="G28" i="4"/>
  <c r="G27" i="4"/>
  <c r="G26" i="4"/>
  <c r="G25" i="4"/>
  <c r="G24" i="4"/>
  <c r="G23" i="4"/>
  <c r="G22" i="4"/>
  <c r="G17" i="4"/>
  <c r="G15" i="4"/>
  <c r="G12" i="4"/>
  <c r="G10" i="4"/>
  <c r="G9" i="4"/>
  <c r="E39" i="4"/>
  <c r="E38" i="4"/>
  <c r="E37" i="4"/>
  <c r="E36" i="4"/>
  <c r="E35" i="4"/>
  <c r="E34" i="4"/>
  <c r="E33" i="4"/>
  <c r="E32" i="4"/>
  <c r="E31" i="4"/>
  <c r="E30" i="4"/>
  <c r="E29" i="4"/>
  <c r="E28" i="4"/>
  <c r="E27" i="4"/>
  <c r="E26" i="4"/>
  <c r="E25" i="4"/>
  <c r="E24" i="4"/>
  <c r="E23" i="4"/>
  <c r="E22" i="4"/>
  <c r="E17" i="4"/>
  <c r="E15" i="4"/>
  <c r="E12" i="4"/>
  <c r="E10" i="4"/>
  <c r="E9" i="4"/>
  <c r="E8" i="4"/>
  <c r="G8" i="4"/>
  <c r="F39" i="4"/>
  <c r="F38" i="4"/>
  <c r="F37" i="4"/>
  <c r="F36" i="4"/>
  <c r="F35" i="4"/>
  <c r="F34" i="4"/>
  <c r="F33" i="4"/>
  <c r="F32" i="4"/>
  <c r="F31" i="4"/>
  <c r="F30" i="4"/>
  <c r="F29" i="4"/>
  <c r="F28" i="4"/>
  <c r="F27" i="4"/>
  <c r="F26" i="4"/>
  <c r="F25" i="4"/>
  <c r="F24" i="4"/>
  <c r="F22" i="4"/>
  <c r="F17" i="4"/>
  <c r="F15" i="4"/>
  <c r="F12" i="4"/>
  <c r="F10" i="4"/>
  <c r="F9" i="4"/>
  <c r="N14" i="11"/>
  <c r="N15" i="10"/>
  <c r="N13" i="9"/>
  <c r="N19" i="8"/>
  <c r="N19" i="7"/>
  <c r="S1" i="7"/>
  <c r="S1" i="11"/>
  <c r="S1" i="10"/>
  <c r="T1" i="10" s="1"/>
  <c r="N13" i="10" s="1"/>
  <c r="S1" i="9"/>
  <c r="S1" i="8"/>
  <c r="AH9" i="11"/>
  <c r="AG9" i="11"/>
  <c r="J35" i="4" s="1"/>
  <c r="AE9" i="11"/>
  <c r="J39" i="4" s="1"/>
  <c r="AC9" i="11"/>
  <c r="AA9" i="11"/>
  <c r="J32" i="4" s="1"/>
  <c r="N9" i="11"/>
  <c r="M9" i="11"/>
  <c r="J10" i="4" s="1"/>
  <c r="L9" i="11"/>
  <c r="J12" i="4" s="1"/>
  <c r="G9" i="11"/>
  <c r="F9" i="11"/>
  <c r="E9" i="11"/>
  <c r="AD8" i="11"/>
  <c r="AD9" i="11" s="1"/>
  <c r="J38" i="4" s="1"/>
  <c r="AB8" i="11"/>
  <c r="AB9" i="11" s="1"/>
  <c r="J33" i="4" s="1"/>
  <c r="AA8" i="11"/>
  <c r="Y8" i="11"/>
  <c r="X8" i="11"/>
  <c r="W8" i="11"/>
  <c r="U8" i="11"/>
  <c r="T8" i="11"/>
  <c r="S8" i="11"/>
  <c r="Q8" i="11"/>
  <c r="H8" i="11"/>
  <c r="H9" i="11" s="1"/>
  <c r="J17" i="4" s="1"/>
  <c r="E8" i="11"/>
  <c r="N15" i="11" s="1"/>
  <c r="AF7" i="11"/>
  <c r="Y7" i="11"/>
  <c r="X7" i="11"/>
  <c r="X9" i="11" s="1"/>
  <c r="J30" i="4" s="1"/>
  <c r="W7" i="11"/>
  <c r="U7" i="11"/>
  <c r="T7" i="11"/>
  <c r="S7" i="11"/>
  <c r="Q7" i="11"/>
  <c r="O7" i="11"/>
  <c r="AF6" i="11"/>
  <c r="AF9" i="11" s="1"/>
  <c r="J34" i="4" s="1"/>
  <c r="Y6" i="11"/>
  <c r="X6" i="11"/>
  <c r="W6" i="11"/>
  <c r="W9" i="11" s="1"/>
  <c r="J29" i="4" s="1"/>
  <c r="U6" i="11"/>
  <c r="U9" i="11" s="1"/>
  <c r="J27" i="4" s="1"/>
  <c r="T6" i="11"/>
  <c r="S6" i="11"/>
  <c r="S9" i="11" s="1"/>
  <c r="J25" i="4" s="1"/>
  <c r="R6" i="11"/>
  <c r="Q6" i="11"/>
  <c r="Q9" i="11" s="1"/>
  <c r="J23" i="4" s="1"/>
  <c r="O6" i="11"/>
  <c r="V5" i="11"/>
  <c r="V8" i="11" s="1"/>
  <c r="R5" i="11"/>
  <c r="R8" i="11" s="1"/>
  <c r="P5" i="11"/>
  <c r="P8" i="11" s="1"/>
  <c r="R1" i="11"/>
  <c r="T1" i="11" s="1"/>
  <c r="N12" i="11" s="1"/>
  <c r="AH10" i="10"/>
  <c r="I36" i="4" s="1"/>
  <c r="AG10" i="10"/>
  <c r="AE10" i="10"/>
  <c r="AC10" i="10"/>
  <c r="I37" i="4" s="1"/>
  <c r="AB10" i="10"/>
  <c r="I33" i="4" s="1"/>
  <c r="N10" i="10"/>
  <c r="I15" i="4" s="1"/>
  <c r="M10" i="10"/>
  <c r="L10" i="10"/>
  <c r="G10" i="10"/>
  <c r="I9" i="4" s="1"/>
  <c r="F10" i="10"/>
  <c r="I8" i="4" s="1"/>
  <c r="AD9" i="10"/>
  <c r="AD10" i="10" s="1"/>
  <c r="AB9" i="10"/>
  <c r="AA9" i="10"/>
  <c r="AA10" i="10" s="1"/>
  <c r="I32" i="4" s="1"/>
  <c r="Y9" i="10"/>
  <c r="X9" i="10"/>
  <c r="W9" i="10"/>
  <c r="U9" i="10"/>
  <c r="T9" i="10"/>
  <c r="S9" i="10"/>
  <c r="Q9" i="10"/>
  <c r="H9" i="10"/>
  <c r="O9" i="10" s="1"/>
  <c r="E9" i="10"/>
  <c r="E10" i="10" s="1"/>
  <c r="AF8" i="10"/>
  <c r="Y8" i="10"/>
  <c r="X8" i="10"/>
  <c r="W8" i="10"/>
  <c r="U8" i="10"/>
  <c r="T8" i="10"/>
  <c r="S8" i="10"/>
  <c r="Q8" i="10"/>
  <c r="Z8" i="10" s="1"/>
  <c r="O8" i="10"/>
  <c r="AF7" i="10"/>
  <c r="Y7" i="10"/>
  <c r="X7" i="10"/>
  <c r="X10" i="10" s="1"/>
  <c r="I30" i="4" s="1"/>
  <c r="W7" i="10"/>
  <c r="U7" i="10"/>
  <c r="T7" i="10"/>
  <c r="T10" i="10" s="1"/>
  <c r="S7" i="10"/>
  <c r="Q7" i="10"/>
  <c r="O7" i="10"/>
  <c r="AF6" i="10"/>
  <c r="AF10" i="10" s="1"/>
  <c r="I34" i="4" s="1"/>
  <c r="Y6" i="10"/>
  <c r="X6" i="10"/>
  <c r="W6" i="10"/>
  <c r="W10" i="10" s="1"/>
  <c r="I29" i="4" s="1"/>
  <c r="U6" i="10"/>
  <c r="T6" i="10"/>
  <c r="S6" i="10"/>
  <c r="S10" i="10" s="1"/>
  <c r="I25" i="4" s="1"/>
  <c r="Q6" i="10"/>
  <c r="O6" i="10"/>
  <c r="V5" i="10"/>
  <c r="R5" i="10"/>
  <c r="R9" i="10" s="1"/>
  <c r="P5" i="10"/>
  <c r="P9" i="10" s="1"/>
  <c r="R1" i="10"/>
  <c r="AH8" i="9"/>
  <c r="H36" i="4" s="1"/>
  <c r="AG8" i="9"/>
  <c r="H35" i="4" s="1"/>
  <c r="AE8" i="9"/>
  <c r="H39" i="4" s="1"/>
  <c r="AC8" i="9"/>
  <c r="H37" i="4" s="1"/>
  <c r="N8" i="9"/>
  <c r="H15" i="4" s="1"/>
  <c r="M8" i="9"/>
  <c r="H10" i="4" s="1"/>
  <c r="L8" i="9"/>
  <c r="H12" i="4" s="1"/>
  <c r="G8" i="9"/>
  <c r="H9" i="4" s="1"/>
  <c r="F8" i="9"/>
  <c r="H8" i="4" s="1"/>
  <c r="AB8" i="9"/>
  <c r="H33" i="4" s="1"/>
  <c r="T8" i="9"/>
  <c r="H26" i="4" s="1"/>
  <c r="V5" i="9"/>
  <c r="R5" i="9"/>
  <c r="P5" i="9"/>
  <c r="R1" i="9"/>
  <c r="AH14" i="8"/>
  <c r="AG14" i="8"/>
  <c r="AE14" i="8"/>
  <c r="AC14" i="8"/>
  <c r="AB14" i="8"/>
  <c r="AA14" i="8"/>
  <c r="W14" i="8"/>
  <c r="S14" i="8"/>
  <c r="N14" i="8"/>
  <c r="M14" i="8"/>
  <c r="L14" i="8"/>
  <c r="G14" i="8"/>
  <c r="F14" i="8"/>
  <c r="AD13" i="8"/>
  <c r="AD14" i="8" s="1"/>
  <c r="AB13" i="8"/>
  <c r="AA13" i="8"/>
  <c r="Y13" i="8"/>
  <c r="X13" i="8"/>
  <c r="W13" i="8"/>
  <c r="U13" i="8"/>
  <c r="T13" i="8"/>
  <c r="S13" i="8"/>
  <c r="R13" i="8"/>
  <c r="Q13" i="8"/>
  <c r="H13" i="8"/>
  <c r="H14" i="8" s="1"/>
  <c r="E13" i="8"/>
  <c r="N20" i="8" s="1"/>
  <c r="AF12" i="8"/>
  <c r="Z12" i="8"/>
  <c r="Y12" i="8"/>
  <c r="X12" i="8"/>
  <c r="W12" i="8"/>
  <c r="U12" i="8"/>
  <c r="T12" i="8"/>
  <c r="S12" i="8"/>
  <c r="R12" i="8"/>
  <c r="Q12" i="8"/>
  <c r="O12" i="8"/>
  <c r="AF11" i="8"/>
  <c r="Y11" i="8"/>
  <c r="X11" i="8"/>
  <c r="W11" i="8"/>
  <c r="U11" i="8"/>
  <c r="T11" i="8"/>
  <c r="S11" i="8"/>
  <c r="Q11" i="8"/>
  <c r="P11" i="8"/>
  <c r="O11" i="8"/>
  <c r="Z11" i="8" s="1"/>
  <c r="AF10" i="8"/>
  <c r="Z10" i="8"/>
  <c r="Y10" i="8"/>
  <c r="X10" i="8"/>
  <c r="W10" i="8"/>
  <c r="U10" i="8"/>
  <c r="T10" i="8"/>
  <c r="S10" i="8"/>
  <c r="R10" i="8"/>
  <c r="Q10" i="8"/>
  <c r="O10" i="8"/>
  <c r="AF9" i="8"/>
  <c r="Y9" i="8"/>
  <c r="X9" i="8"/>
  <c r="W9" i="8"/>
  <c r="U9" i="8"/>
  <c r="T9" i="8"/>
  <c r="S9" i="8"/>
  <c r="Q9" i="8"/>
  <c r="P9" i="8"/>
  <c r="O9" i="8"/>
  <c r="Z9" i="8" s="1"/>
  <c r="AF8" i="8"/>
  <c r="Z8" i="8"/>
  <c r="Y8" i="8"/>
  <c r="X8" i="8"/>
  <c r="W8" i="8"/>
  <c r="U8" i="8"/>
  <c r="T8" i="8"/>
  <c r="S8" i="8"/>
  <c r="R8" i="8"/>
  <c r="Q8" i="8"/>
  <c r="O8" i="8"/>
  <c r="AF7" i="8"/>
  <c r="Y7" i="8"/>
  <c r="X7" i="8"/>
  <c r="X14" i="8" s="1"/>
  <c r="W7" i="8"/>
  <c r="U7" i="8"/>
  <c r="T7" i="8"/>
  <c r="T14" i="8" s="1"/>
  <c r="S7" i="8"/>
  <c r="Q7" i="8"/>
  <c r="P7" i="8"/>
  <c r="O7" i="8"/>
  <c r="Z7" i="8" s="1"/>
  <c r="AF6" i="8"/>
  <c r="Z6" i="8"/>
  <c r="Y6" i="8"/>
  <c r="Y14" i="8" s="1"/>
  <c r="X6" i="8"/>
  <c r="W6" i="8"/>
  <c r="U6" i="8"/>
  <c r="U14" i="8" s="1"/>
  <c r="T6" i="8"/>
  <c r="S6" i="8"/>
  <c r="R6" i="8"/>
  <c r="Q6" i="8"/>
  <c r="Q14" i="8" s="1"/>
  <c r="O6" i="8"/>
  <c r="V5" i="8"/>
  <c r="V13" i="8" s="1"/>
  <c r="R5" i="8"/>
  <c r="R11" i="8" s="1"/>
  <c r="P5" i="8"/>
  <c r="P13" i="8" s="1"/>
  <c r="T1" i="8"/>
  <c r="N17" i="8" s="1"/>
  <c r="R1" i="8"/>
  <c r="AH14" i="7"/>
  <c r="AG14" i="7"/>
  <c r="AE14" i="7"/>
  <c r="AC14" i="7"/>
  <c r="AB14" i="7"/>
  <c r="X14" i="7"/>
  <c r="T14" i="7"/>
  <c r="N14" i="7"/>
  <c r="M14" i="7"/>
  <c r="L14" i="7"/>
  <c r="G14" i="7"/>
  <c r="F14" i="7"/>
  <c r="AD13" i="7"/>
  <c r="AD14" i="7" s="1"/>
  <c r="AB13" i="7"/>
  <c r="AA13" i="7"/>
  <c r="AA14" i="7" s="1"/>
  <c r="Y13" i="7"/>
  <c r="X13" i="7"/>
  <c r="W13" i="7"/>
  <c r="U13" i="7"/>
  <c r="T13" i="7"/>
  <c r="S13" i="7"/>
  <c r="Q13" i="7"/>
  <c r="O13" i="7"/>
  <c r="H13" i="7"/>
  <c r="H14" i="7" s="1"/>
  <c r="E13" i="7"/>
  <c r="N20" i="7" s="1"/>
  <c r="Y14" i="7"/>
  <c r="U14" i="7"/>
  <c r="AF6" i="7"/>
  <c r="AF14" i="7" s="1"/>
  <c r="Y6" i="7"/>
  <c r="X6" i="7"/>
  <c r="W6" i="7"/>
  <c r="W14" i="7" s="1"/>
  <c r="U6" i="7"/>
  <c r="T6" i="7"/>
  <c r="S6" i="7"/>
  <c r="S14" i="7" s="1"/>
  <c r="Q6" i="7"/>
  <c r="O6" i="7"/>
  <c r="V5" i="7"/>
  <c r="V13" i="7" s="1"/>
  <c r="R5" i="7"/>
  <c r="R13" i="7" s="1"/>
  <c r="P5" i="7"/>
  <c r="T1" i="7"/>
  <c r="N17" i="7" s="1"/>
  <c r="R1" i="7"/>
  <c r="J17" i="12" l="1"/>
  <c r="K9" i="12" s="1"/>
  <c r="L40" i="4"/>
  <c r="Z6" i="11"/>
  <c r="Z7" i="11"/>
  <c r="T9" i="11"/>
  <c r="J26" i="4" s="1"/>
  <c r="K26" i="4" s="1"/>
  <c r="Y9" i="11"/>
  <c r="J31" i="4" s="1"/>
  <c r="P7" i="11"/>
  <c r="K8" i="4"/>
  <c r="K36" i="4"/>
  <c r="K38" i="4"/>
  <c r="K23" i="4"/>
  <c r="K12" i="4"/>
  <c r="K39" i="4"/>
  <c r="Y10" i="10"/>
  <c r="I31" i="4" s="1"/>
  <c r="P7" i="10"/>
  <c r="K32" i="4"/>
  <c r="K15" i="4"/>
  <c r="R6" i="10"/>
  <c r="K30" i="4"/>
  <c r="K9" i="4"/>
  <c r="K37" i="4"/>
  <c r="Z7" i="10"/>
  <c r="R8" i="10"/>
  <c r="K33" i="4"/>
  <c r="K10" i="4"/>
  <c r="K35" i="4"/>
  <c r="Q10" i="10"/>
  <c r="I23" i="4" s="1"/>
  <c r="U10" i="10"/>
  <c r="I27" i="4" s="1"/>
  <c r="Z6" i="10"/>
  <c r="Z7" i="9"/>
  <c r="Z8" i="9" s="1"/>
  <c r="P7" i="9"/>
  <c r="Y8" i="9"/>
  <c r="H31" i="4" s="1"/>
  <c r="V7" i="9"/>
  <c r="R7" i="9"/>
  <c r="U8" i="9"/>
  <c r="H27" i="4" s="1"/>
  <c r="K27" i="4" s="1"/>
  <c r="S8" i="9"/>
  <c r="H25" i="4" s="1"/>
  <c r="K25" i="4" s="1"/>
  <c r="T1" i="9"/>
  <c r="N11" i="9" s="1"/>
  <c r="W8" i="9"/>
  <c r="H29" i="4" s="1"/>
  <c r="K29" i="4" s="1"/>
  <c r="N14" i="9"/>
  <c r="E8" i="9"/>
  <c r="E14" i="8"/>
  <c r="AF14" i="8"/>
  <c r="G34" i="4" s="1"/>
  <c r="K34" i="4" s="1"/>
  <c r="N16" i="10"/>
  <c r="AI6" i="11"/>
  <c r="O8" i="11"/>
  <c r="P6" i="11"/>
  <c r="R7" i="11"/>
  <c r="R9" i="11" s="1"/>
  <c r="J24" i="4" s="1"/>
  <c r="V7" i="11"/>
  <c r="V6" i="11"/>
  <c r="O10" i="10"/>
  <c r="Z9" i="10"/>
  <c r="Z10" i="10" s="1"/>
  <c r="O11" i="10"/>
  <c r="V8" i="10"/>
  <c r="V9" i="10"/>
  <c r="AI9" i="10" s="1"/>
  <c r="H10" i="10"/>
  <c r="I17" i="4" s="1"/>
  <c r="P6" i="10"/>
  <c r="AI6" i="10" s="1"/>
  <c r="R7" i="10"/>
  <c r="V7" i="10"/>
  <c r="P8" i="10"/>
  <c r="V6" i="10"/>
  <c r="O8" i="9"/>
  <c r="O9" i="9"/>
  <c r="H8" i="9"/>
  <c r="H17" i="4" s="1"/>
  <c r="K17" i="4" s="1"/>
  <c r="AI7" i="8"/>
  <c r="V6" i="8"/>
  <c r="V14" i="8" s="1"/>
  <c r="V10" i="8"/>
  <c r="V12" i="8"/>
  <c r="O13" i="8"/>
  <c r="P6" i="8"/>
  <c r="R7" i="8"/>
  <c r="V7" i="8"/>
  <c r="P8" i="8"/>
  <c r="AI8" i="8" s="1"/>
  <c r="R9" i="8"/>
  <c r="AI9" i="8" s="1"/>
  <c r="V9" i="8"/>
  <c r="P10" i="8"/>
  <c r="AI10" i="8" s="1"/>
  <c r="V11" i="8"/>
  <c r="AI11" i="8" s="1"/>
  <c r="P12" i="8"/>
  <c r="AI12" i="8" s="1"/>
  <c r="V8" i="8"/>
  <c r="P6" i="7"/>
  <c r="P13" i="7"/>
  <c r="AI13" i="7" s="1"/>
  <c r="Q14" i="7"/>
  <c r="R6" i="7"/>
  <c r="V6" i="7"/>
  <c r="Z6" i="7"/>
  <c r="Z13" i="7"/>
  <c r="O14" i="7"/>
  <c r="O15" i="7"/>
  <c r="K14" i="12" l="1"/>
  <c r="K10" i="12"/>
  <c r="K6" i="12"/>
  <c r="K17" i="12"/>
  <c r="K16" i="12"/>
  <c r="K12" i="12"/>
  <c r="K8" i="12"/>
  <c r="K15" i="12"/>
  <c r="K11" i="12"/>
  <c r="K7" i="12"/>
  <c r="K13" i="12"/>
  <c r="AI7" i="11"/>
  <c r="K31" i="4"/>
  <c r="AI7" i="10"/>
  <c r="AI8" i="10"/>
  <c r="AI11" i="10" s="1"/>
  <c r="N14" i="10" s="1"/>
  <c r="AI7" i="9"/>
  <c r="AI9" i="9" s="1"/>
  <c r="N12" i="9" s="1"/>
  <c r="P8" i="9"/>
  <c r="H22" i="4" s="1"/>
  <c r="R8" i="9"/>
  <c r="H24" i="4" s="1"/>
  <c r="V8" i="9"/>
  <c r="H28" i="4" s="1"/>
  <c r="V9" i="11"/>
  <c r="J28" i="4" s="1"/>
  <c r="P9" i="11"/>
  <c r="J22" i="4" s="1"/>
  <c r="O10" i="11"/>
  <c r="O9" i="11"/>
  <c r="AI8" i="11"/>
  <c r="AI10" i="11" s="1"/>
  <c r="N13" i="11" s="1"/>
  <c r="Z8" i="11"/>
  <c r="Z9" i="11" s="1"/>
  <c r="V10" i="10"/>
  <c r="I28" i="4" s="1"/>
  <c r="R10" i="10"/>
  <c r="I24" i="4" s="1"/>
  <c r="P10" i="10"/>
  <c r="I22" i="4" s="1"/>
  <c r="P14" i="8"/>
  <c r="R14" i="8"/>
  <c r="O15" i="8"/>
  <c r="O14" i="8"/>
  <c r="AI13" i="8"/>
  <c r="Z13" i="8"/>
  <c r="Z14" i="8" s="1"/>
  <c r="AI6" i="8"/>
  <c r="AI15" i="8" s="1"/>
  <c r="N18" i="8" s="1"/>
  <c r="V14" i="7"/>
  <c r="R14" i="7"/>
  <c r="AI6" i="7"/>
  <c r="AI15" i="7" s="1"/>
  <c r="N18" i="7" s="1"/>
  <c r="P14" i="7"/>
  <c r="Z14" i="7"/>
  <c r="K24" i="4" l="1"/>
  <c r="K28" i="4"/>
  <c r="K22" i="4"/>
  <c r="O13" i="11"/>
  <c r="P13" i="11"/>
  <c r="O14" i="10"/>
  <c r="P14" i="10"/>
  <c r="O12" i="9"/>
  <c r="P12" i="9"/>
  <c r="O18" i="8"/>
  <c r="P18" i="8"/>
  <c r="O18" i="7"/>
  <c r="P18" i="7"/>
  <c r="F23" i="4" l="1"/>
  <c r="F8" i="4"/>
  <c r="AH14" i="1"/>
  <c r="AG14" i="1"/>
  <c r="AE14" i="1"/>
  <c r="AD14" i="1"/>
  <c r="AC14" i="1"/>
  <c r="AB14" i="1"/>
  <c r="AA14" i="1"/>
  <c r="N14" i="1"/>
  <c r="M14" i="1"/>
  <c r="L14" i="1"/>
  <c r="H14" i="1"/>
  <c r="G14" i="1"/>
  <c r="F14" i="1"/>
  <c r="R1" i="1"/>
  <c r="J7" i="4"/>
  <c r="I7" i="4"/>
  <c r="H7" i="4"/>
  <c r="G7" i="4"/>
  <c r="E7" i="4"/>
  <c r="J5" i="4"/>
  <c r="I5" i="4"/>
  <c r="H5" i="4"/>
  <c r="G5" i="4"/>
  <c r="F5" i="4"/>
  <c r="E5" i="4"/>
  <c r="E5" i="5"/>
  <c r="S1" i="1"/>
  <c r="K7" i="4" l="1"/>
  <c r="L31" i="4" s="1"/>
  <c r="D20" i="5"/>
  <c r="D14" i="5"/>
  <c r="G6" i="4" s="1"/>
  <c r="D15" i="5"/>
  <c r="H6" i="4" s="1"/>
  <c r="D12" i="5"/>
  <c r="E6" i="4" s="1"/>
  <c r="D16" i="5"/>
  <c r="I6" i="4" s="1"/>
  <c r="D13" i="5"/>
  <c r="F6" i="4" s="1"/>
  <c r="D17" i="5"/>
  <c r="J6" i="4" s="1"/>
  <c r="T1" i="1"/>
  <c r="N17" i="1" s="1"/>
  <c r="AF12" i="1"/>
  <c r="Y12" i="1"/>
  <c r="X12" i="1"/>
  <c r="W12" i="1"/>
  <c r="U12" i="1"/>
  <c r="T12" i="1"/>
  <c r="S12" i="1"/>
  <c r="Q12" i="1"/>
  <c r="O12" i="1"/>
  <c r="AF11" i="1"/>
  <c r="Y11" i="1"/>
  <c r="X11" i="1"/>
  <c r="W11" i="1"/>
  <c r="U11" i="1"/>
  <c r="T11" i="1"/>
  <c r="S11" i="1"/>
  <c r="Q11" i="1"/>
  <c r="O11" i="1"/>
  <c r="AF10" i="1"/>
  <c r="Y10" i="1"/>
  <c r="X10" i="1"/>
  <c r="W10" i="1"/>
  <c r="U10" i="1"/>
  <c r="T10" i="1"/>
  <c r="S10" i="1"/>
  <c r="Q10" i="1"/>
  <c r="O10" i="1"/>
  <c r="AF9" i="1"/>
  <c r="Y9" i="1"/>
  <c r="X9" i="1"/>
  <c r="W9" i="1"/>
  <c r="U9" i="1"/>
  <c r="T9" i="1"/>
  <c r="S9" i="1"/>
  <c r="Q9" i="1"/>
  <c r="O9" i="1"/>
  <c r="AF8" i="1"/>
  <c r="Y8" i="1"/>
  <c r="X8" i="1"/>
  <c r="W8" i="1"/>
  <c r="U8" i="1"/>
  <c r="T8" i="1"/>
  <c r="S8" i="1"/>
  <c r="Q8" i="1"/>
  <c r="O8" i="1"/>
  <c r="AF7" i="1"/>
  <c r="Y7" i="1"/>
  <c r="X7" i="1"/>
  <c r="W7" i="1"/>
  <c r="U7" i="1"/>
  <c r="T7" i="1"/>
  <c r="S7" i="1"/>
  <c r="Q7" i="1"/>
  <c r="O7" i="1"/>
  <c r="AF6" i="1"/>
  <c r="E13" i="1"/>
  <c r="AD13" i="1"/>
  <c r="AB13" i="1"/>
  <c r="AA13" i="1"/>
  <c r="Y13" i="1"/>
  <c r="X13" i="1"/>
  <c r="W13" i="1"/>
  <c r="U13" i="1"/>
  <c r="T13" i="1"/>
  <c r="S13" i="1"/>
  <c r="Q13" i="1"/>
  <c r="H13" i="1"/>
  <c r="Y6" i="1"/>
  <c r="Y14" i="1" s="1"/>
  <c r="V5" i="1"/>
  <c r="R5" i="1"/>
  <c r="P5" i="1"/>
  <c r="P12" i="1" s="1"/>
  <c r="L28" i="4" l="1"/>
  <c r="L10" i="4"/>
  <c r="L9" i="4"/>
  <c r="L21" i="4"/>
  <c r="L19" i="4"/>
  <c r="L12" i="4"/>
  <c r="L26" i="4"/>
  <c r="L16" i="4"/>
  <c r="L36" i="4"/>
  <c r="L25" i="4"/>
  <c r="L14" i="4"/>
  <c r="L30" i="4"/>
  <c r="L33" i="4"/>
  <c r="L23" i="4"/>
  <c r="L34" i="4"/>
  <c r="L20" i="4"/>
  <c r="L13" i="4"/>
  <c r="L29" i="4"/>
  <c r="L18" i="4"/>
  <c r="L38" i="4"/>
  <c r="L7" i="4"/>
  <c r="L35" i="4"/>
  <c r="L8" i="4"/>
  <c r="L24" i="4"/>
  <c r="L17" i="4"/>
  <c r="L37" i="4"/>
  <c r="L22" i="4"/>
  <c r="L32" i="4"/>
  <c r="L15" i="4"/>
  <c r="L39" i="4"/>
  <c r="L11" i="4"/>
  <c r="L27" i="4"/>
  <c r="N19" i="1"/>
  <c r="N20" i="1" s="1"/>
  <c r="E14" i="1"/>
  <c r="AF14" i="1"/>
  <c r="F7" i="4" s="1"/>
  <c r="Z12" i="1"/>
  <c r="V12" i="1"/>
  <c r="V8" i="1"/>
  <c r="R10" i="1"/>
  <c r="V10" i="1"/>
  <c r="R8" i="1"/>
  <c r="R12" i="1"/>
  <c r="AI12" i="1" s="1"/>
  <c r="R7" i="1"/>
  <c r="V7" i="1"/>
  <c r="R11" i="1"/>
  <c r="V11" i="1"/>
  <c r="R9" i="1"/>
  <c r="V9" i="1"/>
  <c r="Z7" i="1"/>
  <c r="Z10" i="1"/>
  <c r="P7" i="1"/>
  <c r="P8" i="1"/>
  <c r="P9" i="1"/>
  <c r="P10" i="1"/>
  <c r="P11" i="1"/>
  <c r="Z11" i="1"/>
  <c r="Z9" i="1"/>
  <c r="Z8" i="1"/>
  <c r="X6" i="1"/>
  <c r="X14" i="1" s="1"/>
  <c r="O13" i="1"/>
  <c r="R6" i="1"/>
  <c r="R14" i="1" s="1"/>
  <c r="O6" i="1"/>
  <c r="O14" i="1" s="1"/>
  <c r="P6" i="1"/>
  <c r="Q6" i="1"/>
  <c r="Q14" i="1" s="1"/>
  <c r="U6" i="1"/>
  <c r="U14" i="1" s="1"/>
  <c r="R13" i="1"/>
  <c r="V13" i="1"/>
  <c r="P13" i="1"/>
  <c r="V6" i="1"/>
  <c r="V14" i="1" s="1"/>
  <c r="S6" i="1"/>
  <c r="S14" i="1" s="1"/>
  <c r="W6" i="1"/>
  <c r="W14" i="1" s="1"/>
  <c r="T6" i="1"/>
  <c r="T14" i="1" s="1"/>
  <c r="P14" i="1" l="1"/>
  <c r="AI8" i="1"/>
  <c r="AI11" i="1"/>
  <c r="AI10" i="1"/>
  <c r="AI7" i="1"/>
  <c r="AI9" i="1"/>
  <c r="O15" i="1"/>
  <c r="AI6" i="1"/>
  <c r="Z6" i="1"/>
  <c r="Z14" i="1" s="1"/>
  <c r="AI13" i="1"/>
  <c r="Z13" i="1"/>
  <c r="AI15" i="1" l="1"/>
  <c r="N18" i="1" l="1"/>
  <c r="O18" i="1" l="1"/>
  <c r="P18" i="1"/>
</calcChain>
</file>

<file path=xl/sharedStrings.xml><?xml version="1.0" encoding="utf-8"?>
<sst xmlns="http://schemas.openxmlformats.org/spreadsheetml/2006/main" count="468" uniqueCount="117">
  <si>
    <t>Stt</t>
  </si>
  <si>
    <t>Họ và tên</t>
  </si>
  <si>
    <t>Vị trí</t>
  </si>
  <si>
    <t>Bậc</t>
  </si>
  <si>
    <t>KPI</t>
  </si>
  <si>
    <t>Lương</t>
  </si>
  <si>
    <t>Thưởng P3</t>
  </si>
  <si>
    <t>Ăn trưa</t>
  </si>
  <si>
    <t>Xăng xe</t>
  </si>
  <si>
    <t>Phúc lợi</t>
  </si>
  <si>
    <t>Tổng thu nhập</t>
  </si>
  <si>
    <t>Bảo hiểm</t>
  </si>
  <si>
    <t>Công đoàn</t>
  </si>
  <si>
    <t>Thực nhận tháng</t>
  </si>
  <si>
    <t>Văn phòng</t>
  </si>
  <si>
    <t>Quản lý</t>
  </si>
  <si>
    <t>Chi phí hoạt động</t>
  </si>
  <si>
    <t>Tổng chi phí</t>
  </si>
  <si>
    <t>P1</t>
  </si>
  <si>
    <t>P2</t>
  </si>
  <si>
    <t>Tháng</t>
  </si>
  <si>
    <t>Quý</t>
  </si>
  <si>
    <t>CN</t>
  </si>
  <si>
    <t>BHXH</t>
  </si>
  <si>
    <t>BHYT</t>
  </si>
  <si>
    <t>BHNN</t>
  </si>
  <si>
    <t>BHTN</t>
  </si>
  <si>
    <t>Điện nước</t>
  </si>
  <si>
    <t>Địa điểm</t>
  </si>
  <si>
    <t>GD</t>
  </si>
  <si>
    <t>HR</t>
  </si>
  <si>
    <t>Kế toán</t>
  </si>
  <si>
    <t>VPP</t>
  </si>
  <si>
    <t>Khác</t>
  </si>
  <si>
    <t>A</t>
  </si>
  <si>
    <t>Tp</t>
  </si>
  <si>
    <t>Tỷ lệ</t>
  </si>
  <si>
    <t>Ngân sách</t>
  </si>
  <si>
    <t>Chi phí</t>
  </si>
  <si>
    <t>CV Sale</t>
  </si>
  <si>
    <t>CK</t>
  </si>
  <si>
    <t>triệu/ tháng</t>
  </si>
  <si>
    <t>Tổng DT</t>
  </si>
  <si>
    <t>Còn</t>
  </si>
  <si>
    <t>- Thưởng P3 theo mức độ hoàn thành công việc. Thưởng P3 = % hoàn thành KPI x mức thưởng P3</t>
  </si>
  <si>
    <t>- Thưởng 3 tháng = mức thưởng tích lũy cho quý x % hoàn thành KPI 3 tháng</t>
  </si>
  <si>
    <t>- Thưởng 6 tháng = mức thưởng tích lũy cho quý x % hoàn thành KPI 6 tháng</t>
  </si>
  <si>
    <t>- Nếu 3 tháng liên tục không đạt 60% KPI sẽ bị xuống bậc. Nếu ở bậc 1 sẽ bị sa thải</t>
  </si>
  <si>
    <t>- Nếu KPI của tháng &lt;60% sẽ không được nhận thưởng của tháng (toàn bộ các loại thưởng). Cụ thể thưởng tháng bao gồm thưởng P3, thưởng tích lũy cho quý, thưởng tích lũy cho 6 tháng, thưởng nóng tháng.</t>
  </si>
  <si>
    <t>Nguyễn Hùng Cường | Blognhansu.net.vn | kinhcan24</t>
  </si>
  <si>
    <t>Nguyễn Hùng Cường | Kinhcan24 | Blognhansu.net.vn</t>
  </si>
  <si>
    <t>Marketing</t>
  </si>
  <si>
    <t>Bán Hàng</t>
  </si>
  <si>
    <t>Sản xuất</t>
  </si>
  <si>
    <t>Chi phí thu nhập</t>
  </si>
  <si>
    <t>Phụ cấp</t>
  </si>
  <si>
    <t>Điện thoại</t>
  </si>
  <si>
    <t>Ăn</t>
  </si>
  <si>
    <t>Nhà ở</t>
  </si>
  <si>
    <t>Quần áo</t>
  </si>
  <si>
    <t>Liên hoan</t>
  </si>
  <si>
    <t>Sinh nhật</t>
  </si>
  <si>
    <t>Vị trí P1</t>
  </si>
  <si>
    <t>Năng lực P2</t>
  </si>
  <si>
    <t>Thưởng</t>
  </si>
  <si>
    <t>P3 Quý</t>
  </si>
  <si>
    <t>P3 Tháng</t>
  </si>
  <si>
    <t>P3 6T</t>
  </si>
  <si>
    <t>P3 CN</t>
  </si>
  <si>
    <t>#</t>
  </si>
  <si>
    <t>Chi phí Nhà nước</t>
  </si>
  <si>
    <t>Công ty</t>
  </si>
  <si>
    <t>Cá nhân</t>
  </si>
  <si>
    <t>GĐ</t>
  </si>
  <si>
    <t>Tổng định mức chi phí</t>
  </si>
  <si>
    <t>Tổng chi phí dự kiến</t>
  </si>
  <si>
    <t>ĐB CF ...</t>
  </si>
  <si>
    <t>T.Tiền</t>
  </si>
  <si>
    <t>1. Dự kiến Doanh thu</t>
  </si>
  <si>
    <t>2. Định biên chi phí bộ phận</t>
  </si>
  <si>
    <t>Tổng doanh thu</t>
  </si>
  <si>
    <t>Doanh thu SP A</t>
  </si>
  <si>
    <t>Doanh thu SP B</t>
  </si>
  <si>
    <t>Doanh thu SP C</t>
  </si>
  <si>
    <t>Triệu</t>
  </si>
  <si>
    <t>Đơn vị</t>
  </si>
  <si>
    <t>Số lượng</t>
  </si>
  <si>
    <t>3. Dự kiến lợi nhuận</t>
  </si>
  <si>
    <t>Lợi Nhuận</t>
  </si>
  <si>
    <t>KẾ HOẠCH PHÂN BỔ CHI PHÍ NĂM 2020</t>
  </si>
  <si>
    <t>Năm 2020</t>
  </si>
  <si>
    <t>Tổng</t>
  </si>
  <si>
    <t>STT</t>
  </si>
  <si>
    <t>Nội dung</t>
  </si>
  <si>
    <t>CV Markt</t>
  </si>
  <si>
    <t>%</t>
  </si>
  <si>
    <t>CV Tuyển dụng</t>
  </si>
  <si>
    <t>CV Đào tạo</t>
  </si>
  <si>
    <t>CV C&amp;B</t>
  </si>
  <si>
    <t xml:space="preserve">Ngân sách/ Quỹ cho hoạt động </t>
  </si>
  <si>
    <t xml:space="preserve">TÍNH THỬ CHÍNH SÁCH CHO PHÒNG </t>
  </si>
  <si>
    <t>Ngân sách/ Quỹ cho hoạt động</t>
  </si>
  <si>
    <t>CV TH</t>
  </si>
  <si>
    <t>KẾ HOẠCH PHÂN BỔ NHÂN LỰC 2020</t>
  </si>
  <si>
    <t>Lãnh đạo</t>
  </si>
  <si>
    <t>Chuyên viên</t>
  </si>
  <si>
    <t>Công nhân</t>
  </si>
  <si>
    <t>Giám đốc</t>
  </si>
  <si>
    <t>TP</t>
  </si>
  <si>
    <t>PGĐ</t>
  </si>
  <si>
    <t>PP</t>
  </si>
  <si>
    <t>CN SX</t>
  </si>
  <si>
    <t>Markt</t>
  </si>
  <si>
    <t>Sale</t>
  </si>
  <si>
    <t>CV Kế toán TH</t>
  </si>
  <si>
    <t>Ngạch</t>
  </si>
  <si>
    <t>KẾ HOẠCH CHI PHÍ DOANH THU NĂM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</si>
</sst>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00"/>
  </numFmts>
  <fonts count="6" x14ac:knownFonts="1">
    <font>
      <sz val="11"/>
      <color theme="1"/>
      <name val="Arial"/>
      <family val="2"/>
      <charset val="163"/>
      <scheme val="minor"/>
    </font>
    <font>
      <sz val="11"/>
      <color theme="1"/>
      <name val="Arial"/>
      <family val="2"/>
      <charset val="163"/>
      <scheme val="minor"/>
    </font>
    <font>
      <b/>
      <sz val="11"/>
      <color theme="1"/>
      <name val="Arial"/>
      <family val="2"/>
      <charset val="163"/>
      <scheme val="minor"/>
    </font>
    <font>
      <i/>
      <sz val="11"/>
      <color theme="1"/>
      <name val="Arial"/>
      <family val="2"/>
      <charset val="163"/>
      <scheme val="minor"/>
    </font>
    <font>
      <sz val="11"/>
      <color theme="1"/>
      <name val="Times New Roman"/>
      <family val="2"/>
      <charset val="163"/>
    </font>
    <font>
      <sz val="11"/>
      <color theme="1"/>
      <name val="Arial"/>
      <family val="2"/>
      <scheme val="minor"/>
    </font>
  </fonts>
  <fills count="10">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99CCFF"/>
        <bgColor indexed="64"/>
      </patternFill>
    </fill>
    <fill>
      <patternFill patternType="solid">
        <fgColor rgb="FFCC66FF"/>
        <bgColor indexed="64"/>
      </patternFill>
    </fill>
    <fill>
      <patternFill patternType="solid">
        <fgColor theme="7"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0" fontId="5" fillId="0" borderId="0"/>
    <xf numFmtId="0" fontId="1" fillId="0" borderId="0"/>
    <xf numFmtId="0" fontId="4" fillId="0" borderId="0"/>
    <xf numFmtId="0" fontId="1" fillId="0" borderId="0"/>
    <xf numFmtId="0" fontId="1" fillId="0" borderId="0"/>
    <xf numFmtId="9" fontId="5" fillId="0" borderId="0" applyFont="0" applyFill="0" applyBorder="0" applyAlignment="0" applyProtection="0"/>
  </cellStyleXfs>
  <cellXfs count="85">
    <xf numFmtId="0" fontId="0" fillId="0" borderId="0" xfId="0"/>
    <xf numFmtId="0" fontId="2" fillId="0" borderId="0" xfId="0" applyFont="1" applyBorder="1" applyAlignment="1">
      <alignment horizontal="center"/>
    </xf>
    <xf numFmtId="0" fontId="3" fillId="0" borderId="0" xfId="0" applyFont="1"/>
    <xf numFmtId="4" fontId="0" fillId="0" borderId="0" xfId="0" applyNumberFormat="1"/>
    <xf numFmtId="0" fontId="0" fillId="3" borderId="2" xfId="0" applyFill="1" applyBorder="1" applyAlignment="1">
      <alignment horizontal="center" vertical="center"/>
    </xf>
    <xf numFmtId="10" fontId="0" fillId="3" borderId="2" xfId="0" applyNumberFormat="1" applyFill="1" applyBorder="1" applyAlignment="1">
      <alignment horizontal="center" vertical="center"/>
    </xf>
    <xf numFmtId="10" fontId="0" fillId="3" borderId="2" xfId="0" applyNumberFormat="1" applyFill="1" applyBorder="1" applyAlignment="1">
      <alignment vertical="center"/>
    </xf>
    <xf numFmtId="0" fontId="0" fillId="0" borderId="2" xfId="0" applyBorder="1"/>
    <xf numFmtId="2" fontId="0" fillId="0" borderId="2" xfId="0" applyNumberFormat="1" applyBorder="1"/>
    <xf numFmtId="2" fontId="0" fillId="4" borderId="2" xfId="0" applyNumberFormat="1" applyFill="1" applyBorder="1" applyAlignment="1">
      <alignment horizontal="center" vertical="center"/>
    </xf>
    <xf numFmtId="0" fontId="0" fillId="0" borderId="2" xfId="0" applyBorder="1" applyAlignment="1">
      <alignment horizontal="center" vertical="center"/>
    </xf>
    <xf numFmtId="0" fontId="0" fillId="5" borderId="2" xfId="0" applyFill="1" applyBorder="1" applyAlignment="1">
      <alignment horizontal="center" vertical="center"/>
    </xf>
    <xf numFmtId="2" fontId="0" fillId="6" borderId="2" xfId="0" applyNumberFormat="1" applyFill="1" applyBorder="1" applyAlignment="1">
      <alignment horizontal="center" vertical="center"/>
    </xf>
    <xf numFmtId="2" fontId="0" fillId="0" borderId="2" xfId="0" applyNumberFormat="1" applyBorder="1" applyAlignment="1">
      <alignment horizontal="center" vertical="center"/>
    </xf>
    <xf numFmtId="0" fontId="0" fillId="0" borderId="0" xfId="0" applyAlignment="1">
      <alignment horizontal="center" vertical="center"/>
    </xf>
    <xf numFmtId="2" fontId="0" fillId="0" borderId="0" xfId="0" applyNumberFormat="1"/>
    <xf numFmtId="2" fontId="0" fillId="0" borderId="0" xfId="0" applyNumberFormat="1" applyFill="1" applyBorder="1"/>
    <xf numFmtId="9" fontId="0" fillId="2" borderId="0" xfId="0" applyNumberFormat="1" applyFill="1"/>
    <xf numFmtId="165" fontId="0" fillId="6" borderId="2" xfId="0" applyNumberFormat="1" applyFill="1" applyBorder="1" applyAlignment="1">
      <alignment horizontal="center" vertical="center"/>
    </xf>
    <xf numFmtId="0" fontId="0" fillId="3" borderId="3" xfId="0" applyFill="1" applyBorder="1" applyAlignment="1">
      <alignment vertical="center" wrapText="1"/>
    </xf>
    <xf numFmtId="9" fontId="0" fillId="3" borderId="7" xfId="0" applyNumberFormat="1" applyFill="1" applyBorder="1" applyAlignment="1">
      <alignment vertical="center" wrapText="1"/>
    </xf>
    <xf numFmtId="164" fontId="0" fillId="3" borderId="0" xfId="0" applyNumberFormat="1" applyFill="1" applyBorder="1"/>
    <xf numFmtId="0" fontId="0" fillId="0" borderId="0" xfId="0" applyBorder="1"/>
    <xf numFmtId="9" fontId="0" fillId="0" borderId="0" xfId="0" applyNumberFormat="1" applyBorder="1"/>
    <xf numFmtId="2" fontId="0" fillId="0" borderId="0" xfId="0" applyNumberFormat="1" applyBorder="1"/>
    <xf numFmtId="0" fontId="0" fillId="3" borderId="2" xfId="0" applyFill="1" applyBorder="1" applyAlignment="1">
      <alignment horizontal="center" vertical="center"/>
    </xf>
    <xf numFmtId="0" fontId="2" fillId="0" borderId="1" xfId="0" applyFont="1" applyBorder="1" applyAlignment="1">
      <alignment horizontal="center"/>
    </xf>
    <xf numFmtId="0" fontId="2" fillId="0" borderId="0" xfId="0" applyFont="1"/>
    <xf numFmtId="9" fontId="0" fillId="0" borderId="2" xfId="0" applyNumberFormat="1" applyBorder="1"/>
    <xf numFmtId="0" fontId="0" fillId="3" borderId="2" xfId="0" applyFill="1" applyBorder="1" applyAlignment="1">
      <alignment vertical="center" wrapText="1"/>
    </xf>
    <xf numFmtId="9" fontId="0" fillId="3" borderId="2" xfId="0" applyNumberFormat="1" applyFill="1" applyBorder="1" applyAlignment="1">
      <alignment vertical="center" wrapText="1"/>
    </xf>
    <xf numFmtId="0" fontId="0" fillId="0" borderId="2" xfId="0" applyBorder="1" applyAlignment="1">
      <alignment horizontal="center"/>
    </xf>
    <xf numFmtId="9" fontId="0" fillId="0" borderId="2" xfId="0" applyNumberFormat="1" applyBorder="1" applyAlignment="1">
      <alignment horizontal="center"/>
    </xf>
    <xf numFmtId="3" fontId="0" fillId="0" borderId="2" xfId="0" applyNumberFormat="1" applyBorder="1"/>
    <xf numFmtId="3" fontId="0" fillId="2" borderId="0" xfId="0" applyNumberFormat="1" applyFill="1"/>
    <xf numFmtId="2" fontId="0" fillId="0" borderId="0" xfId="0" applyNumberFormat="1" applyBorder="1" applyAlignment="1">
      <alignment horizontal="center"/>
    </xf>
    <xf numFmtId="0" fontId="0" fillId="0" borderId="4" xfId="0" applyFill="1" applyBorder="1"/>
    <xf numFmtId="0" fontId="0" fillId="0" borderId="2" xfId="0" applyBorder="1" applyAlignment="1">
      <alignment vertical="center"/>
    </xf>
    <xf numFmtId="9" fontId="0" fillId="7" borderId="2" xfId="0" applyNumberFormat="1" applyFill="1" applyBorder="1" applyAlignment="1">
      <alignment horizontal="center"/>
    </xf>
    <xf numFmtId="3" fontId="0" fillId="0" borderId="2" xfId="0" applyNumberFormat="1" applyBorder="1" applyAlignment="1">
      <alignment horizontal="center" vertical="center"/>
    </xf>
    <xf numFmtId="0" fontId="0" fillId="4" borderId="2" xfId="0" applyFill="1" applyBorder="1"/>
    <xf numFmtId="3" fontId="0" fillId="4" borderId="2" xfId="0" applyNumberFormat="1" applyFill="1" applyBorder="1" applyAlignment="1">
      <alignment horizontal="center" vertical="center"/>
    </xf>
    <xf numFmtId="0" fontId="0" fillId="7" borderId="7" xfId="0" applyFill="1" applyBorder="1" applyAlignment="1">
      <alignment horizontal="center"/>
    </xf>
    <xf numFmtId="10" fontId="0" fillId="0" borderId="2" xfId="0" applyNumberFormat="1" applyBorder="1" applyAlignment="1">
      <alignment horizontal="center" vertical="center"/>
    </xf>
    <xf numFmtId="10" fontId="0" fillId="4" borderId="2" xfId="0" applyNumberFormat="1" applyFill="1" applyBorder="1" applyAlignment="1">
      <alignment horizontal="center" vertical="center"/>
    </xf>
    <xf numFmtId="10" fontId="0" fillId="0" borderId="2" xfId="0" applyNumberFormat="1" applyBorder="1"/>
    <xf numFmtId="0" fontId="2" fillId="8" borderId="7" xfId="0" applyFont="1" applyFill="1" applyBorder="1" applyAlignment="1">
      <alignment horizontal="center"/>
    </xf>
    <xf numFmtId="9" fontId="2" fillId="8" borderId="2" xfId="0" applyNumberFormat="1" applyFont="1" applyFill="1" applyBorder="1" applyAlignment="1">
      <alignment horizontal="center"/>
    </xf>
    <xf numFmtId="0" fontId="0" fillId="9" borderId="4" xfId="0" applyFill="1" applyBorder="1"/>
    <xf numFmtId="0" fontId="0" fillId="9" borderId="2" xfId="0" applyFill="1" applyBorder="1"/>
    <xf numFmtId="10" fontId="0" fillId="9" borderId="2" xfId="0" applyNumberFormat="1" applyFill="1" applyBorder="1"/>
    <xf numFmtId="0" fontId="0" fillId="0" borderId="2"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4" borderId="2" xfId="0" applyFill="1" applyBorder="1" applyAlignment="1">
      <alignment horizontal="center"/>
    </xf>
    <xf numFmtId="0" fontId="0" fillId="4" borderId="7" xfId="0" applyFill="1" applyBorder="1" applyAlignment="1">
      <alignment horizontal="center"/>
    </xf>
    <xf numFmtId="0" fontId="0" fillId="7" borderId="2" xfId="0" applyFill="1" applyBorder="1" applyAlignment="1">
      <alignment horizontal="center" vertical="center"/>
    </xf>
    <xf numFmtId="9" fontId="0" fillId="7" borderId="3" xfId="0" applyNumberFormat="1" applyFill="1" applyBorder="1" applyAlignment="1">
      <alignment horizontal="center" vertical="center"/>
    </xf>
    <xf numFmtId="9" fontId="0" fillId="7" borderId="7" xfId="0" applyNumberFormat="1" applyFill="1" applyBorder="1" applyAlignment="1">
      <alignment horizontal="center" vertical="center"/>
    </xf>
    <xf numFmtId="0" fontId="0" fillId="7" borderId="2" xfId="0" applyFill="1" applyBorder="1" applyAlignment="1">
      <alignment horizontal="center"/>
    </xf>
    <xf numFmtId="9" fontId="0" fillId="7" borderId="4" xfId="0" applyNumberFormat="1" applyFill="1" applyBorder="1" applyAlignment="1">
      <alignment horizontal="center"/>
    </xf>
    <xf numFmtId="9" fontId="0" fillId="7" borderId="7" xfId="0" applyNumberFormat="1" applyFill="1" applyBorder="1" applyAlignment="1">
      <alignment horizontal="center"/>
    </xf>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9" borderId="2" xfId="0" applyFill="1" applyBorder="1" applyAlignment="1">
      <alignment horizontal="center"/>
    </xf>
    <xf numFmtId="0" fontId="2" fillId="8" borderId="2" xfId="0" applyFont="1" applyFill="1" applyBorder="1" applyAlignment="1">
      <alignment horizontal="center" vertical="center"/>
    </xf>
    <xf numFmtId="0" fontId="2" fillId="8" borderId="2" xfId="0" applyFont="1" applyFill="1" applyBorder="1" applyAlignment="1">
      <alignment horizontal="center"/>
    </xf>
    <xf numFmtId="9" fontId="2" fillId="8" borderId="3" xfId="0" applyNumberFormat="1" applyFont="1" applyFill="1" applyBorder="1" applyAlignment="1">
      <alignment horizontal="center" vertical="center"/>
    </xf>
    <xf numFmtId="9" fontId="2" fillId="8" borderId="7" xfId="0" applyNumberFormat="1" applyFont="1" applyFill="1" applyBorder="1" applyAlignment="1">
      <alignment horizontal="center" vertical="center"/>
    </xf>
    <xf numFmtId="2" fontId="0" fillId="0" borderId="5" xfId="0" applyNumberFormat="1" applyBorder="1" applyAlignment="1">
      <alignment horizontal="center"/>
    </xf>
    <xf numFmtId="2" fontId="0" fillId="0" borderId="8" xfId="0" applyNumberFormat="1" applyBorder="1" applyAlignment="1">
      <alignment horizontal="center"/>
    </xf>
    <xf numFmtId="2" fontId="0" fillId="0" borderId="6" xfId="0" applyNumberFormat="1" applyBorder="1" applyAlignment="1">
      <alignment horizontal="center"/>
    </xf>
    <xf numFmtId="0" fontId="2" fillId="0" borderId="0" xfId="0" applyFont="1" applyBorder="1" applyAlignment="1">
      <alignment horizont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2" fillId="0" borderId="1" xfId="0" applyFont="1" applyBorder="1" applyAlignment="1">
      <alignment horizontal="center"/>
    </xf>
    <xf numFmtId="0" fontId="0" fillId="3" borderId="4" xfId="0" applyFill="1" applyBorder="1" applyAlignment="1">
      <alignment horizontal="center" vertical="center"/>
    </xf>
  </cellXfs>
  <cellStyles count="9">
    <cellStyle name="Comma 2" xfId="1"/>
    <cellStyle name="Comma 3" xfId="2"/>
    <cellStyle name="Normal" xfId="0" builtinId="0"/>
    <cellStyle name="Normal 2" xfId="3"/>
    <cellStyle name="Normal 2 2" xfId="4"/>
    <cellStyle name="Normal 3" xfId="5"/>
    <cellStyle name="Normal 6" xfId="6"/>
    <cellStyle name="Normal 7" xfId="7"/>
    <cellStyle name="Percent 2" xfId="8"/>
  </cellStyles>
  <dxfs count="0"/>
  <tableStyles count="0" defaultTableStyle="TableStyleMedium2" defaultPivotStyle="PivotStyleLight16"/>
  <colors>
    <mruColors>
      <color rgb="FFCC66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295275</xdr:colOff>
      <xdr:row>2</xdr:row>
      <xdr:rowOff>19048</xdr:rowOff>
    </xdr:from>
    <xdr:to>
      <xdr:col>10</xdr:col>
      <xdr:colOff>161925</xdr:colOff>
      <xdr:row>42</xdr:row>
      <xdr:rowOff>28575</xdr:rowOff>
    </xdr:to>
    <xdr:sp macro="" textlink="">
      <xdr:nvSpPr>
        <xdr:cNvPr id="2" name="TextBox 1"/>
        <xdr:cNvSpPr txBox="1"/>
      </xdr:nvSpPr>
      <xdr:spPr>
        <a:xfrm>
          <a:off x="295275" y="380998"/>
          <a:ext cx="6724650" cy="72485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File Định</a:t>
          </a:r>
          <a:r>
            <a:rPr lang="en-US" baseline="0"/>
            <a:t> biên chi phí - nhân sự và tính toán chính sách cho toàn công ty</a:t>
          </a:r>
        </a:p>
        <a:p>
          <a:endParaRPr lang="en-US" baseline="0"/>
        </a:p>
        <a:p>
          <a:r>
            <a:rPr lang="en-US" baseline="0"/>
            <a:t>Mấy hôm trước Cường có share một bài viết và file hướng dẫn tính chính sách cho phòng kinh doanh. Và tôi có nhận được một câu hỏi tương tự nhưng quy mô lớn hơn. Đó là quy mô toàn công ty. Cụ thể câu hỏi như sau:</a:t>
          </a:r>
          <a:endParaRPr lang="en-US"/>
        </a:p>
        <a:p>
          <a:endParaRPr lang="en-US"/>
        </a:p>
        <a:p>
          <a:r>
            <a:rPr lang="vi-VN"/>
            <a:t>Chào anh Cường,</a:t>
          </a:r>
          <a:br>
            <a:rPr lang="vi-VN"/>
          </a:br>
          <a:endParaRPr lang="vi-VN"/>
        </a:p>
        <a:p>
          <a:r>
            <a:rPr lang="en-US"/>
            <a:t>E</a:t>
          </a:r>
          <a:r>
            <a:rPr lang="vi-VN"/>
            <a:t>m cám ơn anh đã chia sẻ file, em cũng đang rối không biết phân bổ chi phí ra sao, xây dựng chính sách thế nào cho dự án mới của Sếp em với thông số như sau nếu được em nhờ anh chia sẽ thêm em với:</a:t>
          </a:r>
        </a:p>
        <a:p>
          <a:r>
            <a:rPr lang="vi-VN"/>
            <a:t>+ Năm 2020 cty đầu tư 10 tỷ vào sản xuất mặt hàng đồ lót chủ yếu bán kênh siêu thị, online.</a:t>
          </a:r>
          <a:br>
            <a:rPr lang="vi-VN"/>
          </a:br>
          <a:r>
            <a:rPr lang="vi-VN"/>
            <a:t>+ Đã có máy móc thiết bị, công nhân, nhà xưởng.</a:t>
          </a:r>
          <a:br>
            <a:rPr lang="vi-VN"/>
          </a:br>
          <a:r>
            <a:rPr lang="vi-VN"/>
            <a:t>+ Có thị trường kênh cũ GT đang bán tạm ổn.</a:t>
          </a:r>
          <a:br>
            <a:rPr lang="vi-VN"/>
          </a:br>
          <a:endParaRPr lang="vi-VN"/>
        </a:p>
        <a:p>
          <a:r>
            <a:rPr lang="vi-VN"/>
            <a:t>Với doanh thu mong đợi năm đầu 20 tỷ, mỗi năm tăng 20%</a:t>
          </a:r>
        </a:p>
        <a:p>
          <a:r>
            <a:rPr lang="vi-VN"/>
            <a:t>Vậy em nhờ anh tư vấn giúp em là nên xây dựng chi phí cho các khâu Lương Kinh doanh, chi các hoạt động bán hàng, chi marketing, chi phí sản xuất và cần bao nhiêu nhân sự phục vụ công tác bán hàng, từ khi có thành phẩm,</a:t>
          </a:r>
        </a:p>
        <a:p>
          <a:r>
            <a:rPr lang="vi-VN"/>
            <a:t>Lợi nhuận mong muốn cty là 20% doanh thu ạ.</a:t>
          </a:r>
        </a:p>
        <a:p>
          <a:r>
            <a:rPr lang="vi-VN"/>
            <a:t>Em rất mong nhận được phản hồi từ anh!</a:t>
          </a:r>
        </a:p>
        <a:p>
          <a:r>
            <a:rPr lang="vi-VN"/>
            <a:t>Cám ơn anh đã dành thời gian đọc tin và chia sẻ cùng em.</a:t>
          </a:r>
          <a:endParaRPr lang="en-US"/>
        </a:p>
        <a:p>
          <a:endParaRPr lang="en-US"/>
        </a:p>
        <a:p>
          <a:r>
            <a:rPr lang="en-US"/>
            <a:t>Đây</a:t>
          </a:r>
          <a:r>
            <a:rPr lang="en-US" baseline="0"/>
            <a:t> là bài toán lớn và tôi làm như sau:</a:t>
          </a:r>
        </a:p>
        <a:p>
          <a:r>
            <a:rPr lang="en-US" baseline="0"/>
            <a:t>1. Xác định doanh thu và định biên chi phí/ doanh thu dự kiến toàn công ty áp cho từng bộ phận</a:t>
          </a:r>
        </a:p>
        <a:p>
          <a:endParaRPr lang="en-US"/>
        </a:p>
        <a:p>
          <a:r>
            <a:rPr lang="en-US"/>
            <a:t>Sau khi có</a:t>
          </a:r>
          <a:r>
            <a:rPr lang="en-US" baseline="0"/>
            <a:t> doanh thu và định biên thì tôi tiếp tục</a:t>
          </a:r>
          <a:endParaRPr lang="en-US"/>
        </a:p>
        <a:p>
          <a:r>
            <a:rPr lang="en-US"/>
            <a:t>2</a:t>
          </a:r>
          <a:r>
            <a:rPr lang="vi-VN"/>
            <a:t>. Xác định định biên chi phí (quỹ hoạt động) cho bộ phận </a:t>
          </a:r>
          <a:br>
            <a:rPr lang="vi-VN"/>
          </a:br>
          <a:r>
            <a:rPr lang="en-US"/>
            <a:t>3</a:t>
          </a:r>
          <a:r>
            <a:rPr lang="vi-VN"/>
            <a:t>. Sau khi có định biên rồi, tôi bắt đầu tính toán đưa các loại chi phí vào để cân đối.</a:t>
          </a:r>
          <a:br>
            <a:rPr lang="vi-VN"/>
          </a:br>
          <a:r>
            <a:rPr lang="vi-VN"/>
            <a:t>3. Có thông số thật, tôi tiến hành giả định chính sách mới</a:t>
          </a:r>
          <a:br>
            <a:rPr lang="vi-VN"/>
          </a:br>
          <a:r>
            <a:rPr lang="vi-VN"/>
            <a:t>4. Có chính sách giả định rồi, tôi sang tính thử chính sách. </a:t>
          </a:r>
          <a:br>
            <a:rPr lang="vi-VN"/>
          </a:br>
          <a:r>
            <a:rPr lang="vi-VN"/>
            <a:t>5. Tính thử giả định xong rồi, tôi ra chính sách.</a:t>
          </a:r>
          <a:endParaRPr lang="en-US"/>
        </a:p>
        <a:p>
          <a:endParaRPr lang="en-US"/>
        </a:p>
        <a:p>
          <a:r>
            <a:rPr lang="en-US"/>
            <a:t>Từ</a:t>
          </a:r>
          <a:r>
            <a:rPr lang="en-US" baseline="0"/>
            <a:t> việc có các thông số của việc tính thử chính sách tôi ra được</a:t>
          </a:r>
        </a:p>
        <a:p>
          <a:r>
            <a:rPr lang="en-US" baseline="0"/>
            <a:t>6. Định biên chi phí cho toàn công ty và từng bộ phận năm</a:t>
          </a:r>
        </a:p>
        <a:p>
          <a:r>
            <a:rPr lang="en-US" baseline="0"/>
            <a:t>7. Định biên nhân sự cho toàn công ty</a:t>
          </a:r>
          <a:endParaRPr lang="vi-VN"/>
        </a:p>
        <a:p>
          <a:endParaRPr lang="en-US" sz="1100"/>
        </a:p>
        <a:p>
          <a:r>
            <a:rPr lang="en-US" sz="1100"/>
            <a:t>Công</a:t>
          </a:r>
          <a:r>
            <a:rPr lang="en-US" sz="1100" baseline="0"/>
            <a:t> việc đơn giản vậy. Hôm qua khi đứng lớp chia sẻ về BSC và KPI thì thấy anh chị em hỏi xin khi nhìn thấy file này. Thiết nghĩ nếu anh chị em học viên quan tâm thì hẳn cộng đồng cũng quan tâm nên Cường upload file lên Group để mọi người cùng tham khảo. </a:t>
          </a:r>
        </a:p>
        <a:p>
          <a:endParaRPr lang="en-US" sz="1100" baseline="0"/>
        </a:p>
        <a:p>
          <a:r>
            <a:rPr lang="en-US" sz="1100" baseline="0"/>
            <a:t>Chúc đội tuyển Việt Nam đạt huy chương vàng hôm nay.</a:t>
          </a:r>
          <a:endParaRPr lang="vi-VN"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171451</xdr:rowOff>
    </xdr:from>
    <xdr:to>
      <xdr:col>10</xdr:col>
      <xdr:colOff>609600</xdr:colOff>
      <xdr:row>3</xdr:row>
      <xdr:rowOff>142875</xdr:rowOff>
    </xdr:to>
    <xdr:sp macro="" textlink="">
      <xdr:nvSpPr>
        <xdr:cNvPr id="2" name="TextBox 1"/>
        <xdr:cNvSpPr txBox="1"/>
      </xdr:nvSpPr>
      <xdr:spPr>
        <a:xfrm>
          <a:off x="228600" y="171451"/>
          <a:ext cx="7239000" cy="51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b="1"/>
            <a:t>Xem cách</a:t>
          </a:r>
          <a:r>
            <a:rPr lang="en-US" b="1" baseline="0"/>
            <a:t> định biên nhân sự và tính toán chi phí từng bộ phận tại:</a:t>
          </a:r>
          <a:r>
            <a:rPr lang="en-US" b="1"/>
            <a:t> http://blognhansu.net.vn/?p=22179 </a:t>
          </a:r>
        </a:p>
        <a:p>
          <a:pPr marL="0" marR="0" indent="0" defTabSz="914400" eaLnBrk="1" fontAlgn="auto" latinLnBrk="0" hangingPunct="1">
            <a:lnSpc>
              <a:spcPct val="100000"/>
            </a:lnSpc>
            <a:spcBef>
              <a:spcPts val="0"/>
            </a:spcBef>
            <a:spcAft>
              <a:spcPts val="0"/>
            </a:spcAft>
            <a:buClrTx/>
            <a:buSzTx/>
            <a:buFontTx/>
            <a:buNone/>
            <a:tabLst/>
            <a:defRPr/>
          </a:pPr>
          <a:endParaRPr lang="vi-VN" b="1"/>
        </a:p>
        <a:p>
          <a:endParaRPr lang="vi-VN"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3" workbookViewId="0">
      <selection activeCell="N6" sqref="N6"/>
    </sheetView>
  </sheetViews>
  <sheetFormatPr defaultRowHeight="14.2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zoomScaleNormal="100" workbookViewId="0">
      <pane xSplit="2" ySplit="5" topLeftCell="C6" activePane="bottomRight" state="frozen"/>
      <selection activeCell="P9" sqref="P9"/>
      <selection pane="topRight" activeCell="P9" sqref="P9"/>
      <selection pane="bottomLeft" activeCell="P9" sqref="P9"/>
      <selection pane="bottomRight" activeCell="C6" sqref="C6:C8"/>
    </sheetView>
  </sheetViews>
  <sheetFormatPr defaultRowHeight="14.25" x14ac:dyDescent="0.2"/>
  <cols>
    <col min="1" max="1" width="3.125" bestFit="1" customWidth="1"/>
    <col min="2" max="2" width="5.875" customWidth="1"/>
    <col min="3" max="3" width="9.625" customWidth="1"/>
    <col min="4" max="4" width="4.125" bestFit="1" customWidth="1"/>
    <col min="5" max="5" width="7.5" bestFit="1" customWidth="1"/>
    <col min="6" max="6" width="5.375" bestFit="1" customWidth="1"/>
    <col min="7" max="7" width="4.75" bestFit="1" customWidth="1"/>
    <col min="8" max="8" width="6" bestFit="1" customWidth="1"/>
    <col min="9" max="11" width="4.375" bestFit="1" customWidth="1"/>
    <col min="12" max="12" width="5.25" customWidth="1"/>
    <col min="13" max="13" width="5.625" customWidth="1"/>
    <col min="14" max="14" width="8" bestFit="1" customWidth="1"/>
    <col min="15" max="15" width="8.125" customWidth="1"/>
    <col min="16" max="16" width="8.375" customWidth="1"/>
    <col min="17" max="17" width="6" bestFit="1" customWidth="1"/>
    <col min="18" max="18" width="7.875" bestFit="1" customWidth="1"/>
    <col min="19" max="19" width="6" bestFit="1" customWidth="1"/>
    <col min="20" max="20" width="9.875" bestFit="1" customWidth="1"/>
    <col min="21" max="25" width="6" bestFit="1" customWidth="1"/>
    <col min="29" max="29" width="3.625" bestFit="1" customWidth="1"/>
    <col min="30" max="30" width="4.375" bestFit="1" customWidth="1"/>
    <col min="31" max="32" width="6.125" customWidth="1"/>
    <col min="33" max="33" width="4.5" bestFit="1" customWidth="1"/>
    <col min="34" max="34" width="5.125" bestFit="1" customWidth="1"/>
  </cols>
  <sheetData>
    <row r="1" spans="1:35" ht="15" x14ac:dyDescent="0.25">
      <c r="A1" s="83" t="s">
        <v>100</v>
      </c>
      <c r="B1" s="83"/>
      <c r="C1" s="83"/>
      <c r="D1" s="83"/>
      <c r="E1" s="83"/>
      <c r="F1" s="83"/>
      <c r="G1" s="83"/>
      <c r="H1" s="83"/>
      <c r="I1" s="75" t="str">
        <f>'Dinh bien Chi phí Cty'!I4</f>
        <v>HR</v>
      </c>
      <c r="J1" s="75"/>
      <c r="K1" s="75"/>
      <c r="L1" s="2" t="s">
        <v>101</v>
      </c>
      <c r="R1" s="34">
        <f>'KH Doanh thu -  Chi phi CTy'!E5/12</f>
        <v>1666.6666666666667</v>
      </c>
      <c r="S1" s="17">
        <f>'Dinh bien Chi phí Cty'!I5</f>
        <v>0.03</v>
      </c>
      <c r="T1" s="3">
        <f>S1*R1</f>
        <v>50</v>
      </c>
      <c r="U1" t="s">
        <v>41</v>
      </c>
    </row>
    <row r="2" spans="1:35" ht="15" x14ac:dyDescent="0.25">
      <c r="A2" s="26"/>
      <c r="B2" s="1"/>
      <c r="C2" s="1"/>
      <c r="D2" s="2" t="s">
        <v>49</v>
      </c>
      <c r="E2" s="26"/>
      <c r="F2" s="26"/>
      <c r="G2" s="26"/>
      <c r="H2" s="26"/>
      <c r="I2" s="1"/>
      <c r="J2" s="1"/>
      <c r="K2" s="1"/>
      <c r="L2" s="2"/>
      <c r="R2" s="34"/>
      <c r="S2" s="17"/>
      <c r="T2" s="3"/>
    </row>
    <row r="3" spans="1:35" ht="14.25" customHeight="1" x14ac:dyDescent="0.2">
      <c r="A3" s="63" t="s">
        <v>0</v>
      </c>
      <c r="B3" s="78" t="s">
        <v>1</v>
      </c>
      <c r="C3" s="76" t="s">
        <v>2</v>
      </c>
      <c r="D3" s="76" t="s">
        <v>3</v>
      </c>
      <c r="E3" s="63" t="s">
        <v>4</v>
      </c>
      <c r="F3" s="63" t="s">
        <v>5</v>
      </c>
      <c r="G3" s="63"/>
      <c r="H3" s="63" t="s">
        <v>6</v>
      </c>
      <c r="I3" s="63"/>
      <c r="J3" s="63"/>
      <c r="K3" s="63"/>
      <c r="L3" s="78" t="s">
        <v>7</v>
      </c>
      <c r="M3" s="78" t="s">
        <v>8</v>
      </c>
      <c r="N3" s="78" t="s">
        <v>9</v>
      </c>
      <c r="O3" s="78" t="s">
        <v>10</v>
      </c>
      <c r="P3" s="63" t="s">
        <v>11</v>
      </c>
      <c r="Q3" s="63"/>
      <c r="R3" s="63"/>
      <c r="S3" s="63"/>
      <c r="T3" s="63"/>
      <c r="U3" s="63"/>
      <c r="V3" s="63"/>
      <c r="W3" s="63"/>
      <c r="X3" s="64" t="s">
        <v>12</v>
      </c>
      <c r="Y3" s="64"/>
      <c r="Z3" s="78" t="s">
        <v>13</v>
      </c>
      <c r="AA3" s="63" t="s">
        <v>14</v>
      </c>
      <c r="AB3" s="63"/>
      <c r="AC3" s="63" t="s">
        <v>15</v>
      </c>
      <c r="AD3" s="63"/>
      <c r="AE3" s="63"/>
      <c r="AF3" s="63" t="s">
        <v>16</v>
      </c>
      <c r="AG3" s="63"/>
      <c r="AH3" s="63"/>
      <c r="AI3" s="64" t="s">
        <v>17</v>
      </c>
    </row>
    <row r="4" spans="1:35" ht="14.25" customHeight="1" x14ac:dyDescent="0.2">
      <c r="A4" s="63"/>
      <c r="B4" s="80"/>
      <c r="C4" s="84"/>
      <c r="D4" s="84"/>
      <c r="E4" s="63"/>
      <c r="F4" s="63" t="s">
        <v>18</v>
      </c>
      <c r="G4" s="63" t="s">
        <v>19</v>
      </c>
      <c r="H4" s="25" t="s">
        <v>20</v>
      </c>
      <c r="I4" s="25" t="s">
        <v>21</v>
      </c>
      <c r="J4" s="81" t="s">
        <v>22</v>
      </c>
      <c r="K4" s="82"/>
      <c r="L4" s="80"/>
      <c r="M4" s="80"/>
      <c r="N4" s="80"/>
      <c r="O4" s="80"/>
      <c r="P4" s="63" t="s">
        <v>23</v>
      </c>
      <c r="Q4" s="63"/>
      <c r="R4" s="63" t="s">
        <v>24</v>
      </c>
      <c r="S4" s="63"/>
      <c r="T4" s="63" t="s">
        <v>25</v>
      </c>
      <c r="U4" s="63"/>
      <c r="V4" s="63" t="s">
        <v>26</v>
      </c>
      <c r="W4" s="63"/>
      <c r="X4" s="64"/>
      <c r="Y4" s="64"/>
      <c r="Z4" s="80"/>
      <c r="AA4" s="63" t="s">
        <v>27</v>
      </c>
      <c r="AB4" s="63" t="s">
        <v>28</v>
      </c>
      <c r="AC4" s="76" t="s">
        <v>29</v>
      </c>
      <c r="AD4" s="76" t="s">
        <v>30</v>
      </c>
      <c r="AE4" s="78" t="s">
        <v>31</v>
      </c>
      <c r="AF4" s="19" t="s">
        <v>40</v>
      </c>
      <c r="AG4" s="76" t="s">
        <v>32</v>
      </c>
      <c r="AH4" s="76" t="s">
        <v>33</v>
      </c>
      <c r="AI4" s="64"/>
    </row>
    <row r="5" spans="1:35" x14ac:dyDescent="0.2">
      <c r="A5" s="63"/>
      <c r="B5" s="79"/>
      <c r="C5" s="77"/>
      <c r="D5" s="77"/>
      <c r="E5" s="63"/>
      <c r="F5" s="63"/>
      <c r="G5" s="63"/>
      <c r="H5" s="25">
        <v>10</v>
      </c>
      <c r="I5" s="25">
        <v>70</v>
      </c>
      <c r="J5" s="25">
        <v>10</v>
      </c>
      <c r="K5" s="25">
        <v>10</v>
      </c>
      <c r="L5" s="79"/>
      <c r="M5" s="79"/>
      <c r="N5" s="79"/>
      <c r="O5" s="79"/>
      <c r="P5" s="5">
        <f>17%</f>
        <v>0.17</v>
      </c>
      <c r="Q5" s="5">
        <v>0.08</v>
      </c>
      <c r="R5" s="5">
        <f>3%</f>
        <v>0.03</v>
      </c>
      <c r="S5" s="5">
        <v>1.4999999999999999E-2</v>
      </c>
      <c r="T5" s="5">
        <v>5.0000000000000001E-3</v>
      </c>
      <c r="U5" s="5">
        <v>0</v>
      </c>
      <c r="V5" s="5">
        <f>1%</f>
        <v>0.01</v>
      </c>
      <c r="W5" s="5">
        <v>0.01</v>
      </c>
      <c r="X5" s="6">
        <v>0.02</v>
      </c>
      <c r="Y5" s="6">
        <v>0.01</v>
      </c>
      <c r="Z5" s="79"/>
      <c r="AA5" s="63"/>
      <c r="AB5" s="63"/>
      <c r="AC5" s="77"/>
      <c r="AD5" s="77"/>
      <c r="AE5" s="79"/>
      <c r="AF5" s="20">
        <v>0.01</v>
      </c>
      <c r="AG5" s="77"/>
      <c r="AH5" s="77"/>
      <c r="AI5" s="64"/>
    </row>
    <row r="6" spans="1:35" x14ac:dyDescent="0.2">
      <c r="A6" s="7">
        <v>1</v>
      </c>
      <c r="B6" s="7" t="s">
        <v>34</v>
      </c>
      <c r="C6" s="7" t="s">
        <v>96</v>
      </c>
      <c r="D6" s="7">
        <v>3</v>
      </c>
      <c r="E6" s="8">
        <v>250</v>
      </c>
      <c r="F6" s="8">
        <v>4</v>
      </c>
      <c r="G6" s="8">
        <v>1</v>
      </c>
      <c r="H6" s="72">
        <v>5</v>
      </c>
      <c r="I6" s="73"/>
      <c r="J6" s="73"/>
      <c r="K6" s="74"/>
      <c r="L6" s="8">
        <v>0.5</v>
      </c>
      <c r="M6" s="8">
        <v>0.2</v>
      </c>
      <c r="N6" s="8">
        <v>0.5</v>
      </c>
      <c r="O6" s="9">
        <f t="shared" ref="O6" si="0">SUM(F6:N6)</f>
        <v>11.2</v>
      </c>
      <c r="P6" s="10">
        <f t="shared" ref="P6" si="1">(F6+G6)*$P$5</f>
        <v>0.85000000000000009</v>
      </c>
      <c r="Q6" s="11">
        <f>(F6+G6)*$Q$5</f>
        <v>0.4</v>
      </c>
      <c r="R6" s="10">
        <f>(F6+G6)*$R$5</f>
        <v>0.15</v>
      </c>
      <c r="S6" s="11">
        <f>(F6+G6)*$S$5</f>
        <v>7.4999999999999997E-2</v>
      </c>
      <c r="T6" s="10">
        <f>(F6+G6)*$T$5</f>
        <v>2.5000000000000001E-2</v>
      </c>
      <c r="U6" s="11">
        <f>(F6+G6)*$U$5</f>
        <v>0</v>
      </c>
      <c r="V6" s="10">
        <f>(F6+G6)*$V$5</f>
        <v>0.05</v>
      </c>
      <c r="W6" s="11">
        <f>(F6+G6)*$W$5</f>
        <v>0.05</v>
      </c>
      <c r="X6" s="10">
        <f>(F6+G6)*$X$5</f>
        <v>0.1</v>
      </c>
      <c r="Y6" s="11">
        <f>(F6+G6)*$Y$5</f>
        <v>0.05</v>
      </c>
      <c r="Z6" s="18">
        <f t="shared" ref="Z6:Z8" si="2">O6-I6-J6-Q6-S6-U6-W6-Y6</f>
        <v>10.624999999999998</v>
      </c>
      <c r="AA6" s="13">
        <v>0.4</v>
      </c>
      <c r="AB6" s="13">
        <v>2</v>
      </c>
      <c r="AC6" s="7">
        <v>0.5</v>
      </c>
      <c r="AD6" s="8">
        <v>1</v>
      </c>
      <c r="AE6" s="7">
        <v>0.2</v>
      </c>
      <c r="AF6" s="14">
        <f>$AF$5*E6</f>
        <v>2.5</v>
      </c>
      <c r="AG6" s="10">
        <v>0.5</v>
      </c>
      <c r="AH6" s="10">
        <v>0</v>
      </c>
      <c r="AI6" s="7">
        <f t="shared" ref="AI6:AI8" si="3">O6+SUM(P6:Y6)+SUM(AA6:AH6)</f>
        <v>20.049999999999997</v>
      </c>
    </row>
    <row r="7" spans="1:35" x14ac:dyDescent="0.2">
      <c r="A7" s="7">
        <v>2</v>
      </c>
      <c r="B7" s="7" t="s">
        <v>34</v>
      </c>
      <c r="C7" s="7" t="s">
        <v>97</v>
      </c>
      <c r="D7" s="7">
        <v>3</v>
      </c>
      <c r="E7" s="8">
        <v>250</v>
      </c>
      <c r="F7" s="8">
        <v>4</v>
      </c>
      <c r="G7" s="8">
        <v>1</v>
      </c>
      <c r="H7" s="72">
        <v>5</v>
      </c>
      <c r="I7" s="73"/>
      <c r="J7" s="73"/>
      <c r="K7" s="74"/>
      <c r="L7" s="8">
        <v>0.5</v>
      </c>
      <c r="M7" s="8">
        <v>0.2</v>
      </c>
      <c r="N7" s="8">
        <v>0.5</v>
      </c>
      <c r="O7" s="9">
        <f t="shared" ref="O7:O8" si="4">SUM(F7:N7)</f>
        <v>11.2</v>
      </c>
      <c r="P7" s="10">
        <f>(F7+G7)*$P$5</f>
        <v>0.85000000000000009</v>
      </c>
      <c r="Q7" s="11">
        <f>(F7+G7)*$Q$5</f>
        <v>0.4</v>
      </c>
      <c r="R7" s="10">
        <f>(F7+G7)*$R$5</f>
        <v>0.15</v>
      </c>
      <c r="S7" s="11">
        <f>(F7+G7)*$S$5</f>
        <v>7.4999999999999997E-2</v>
      </c>
      <c r="T7" s="10">
        <f>(F7+G7)*$T$5</f>
        <v>2.5000000000000001E-2</v>
      </c>
      <c r="U7" s="11">
        <f>(F7+G7)*$U$5</f>
        <v>0</v>
      </c>
      <c r="V7" s="10">
        <f>(F7+G7)*$V$5</f>
        <v>0.05</v>
      </c>
      <c r="W7" s="11">
        <f>(F7+G7)*$W$5</f>
        <v>0.05</v>
      </c>
      <c r="X7" s="10">
        <f>(F7+G7)*$X$5</f>
        <v>0.1</v>
      </c>
      <c r="Y7" s="11">
        <f>(F7+G7)*$Y$5</f>
        <v>0.05</v>
      </c>
      <c r="Z7" s="18">
        <f t="shared" si="2"/>
        <v>10.624999999999998</v>
      </c>
      <c r="AA7" s="13">
        <v>0.4</v>
      </c>
      <c r="AB7" s="13">
        <v>2</v>
      </c>
      <c r="AC7" s="7">
        <v>0.5</v>
      </c>
      <c r="AD7" s="8">
        <v>1</v>
      </c>
      <c r="AE7" s="7">
        <v>0.2</v>
      </c>
      <c r="AF7" s="14">
        <f>$AF$5*E7</f>
        <v>2.5</v>
      </c>
      <c r="AG7" s="10">
        <v>0.5</v>
      </c>
      <c r="AH7" s="10">
        <v>0</v>
      </c>
      <c r="AI7" s="7">
        <f t="shared" si="3"/>
        <v>20.049999999999997</v>
      </c>
    </row>
    <row r="8" spans="1:35" x14ac:dyDescent="0.2">
      <c r="A8" s="7">
        <v>3</v>
      </c>
      <c r="B8" s="7" t="s">
        <v>34</v>
      </c>
      <c r="C8" s="7" t="s">
        <v>98</v>
      </c>
      <c r="D8" s="7">
        <v>3</v>
      </c>
      <c r="E8" s="8">
        <v>250</v>
      </c>
      <c r="F8" s="8">
        <v>4</v>
      </c>
      <c r="G8" s="8">
        <v>1</v>
      </c>
      <c r="H8" s="72">
        <v>5</v>
      </c>
      <c r="I8" s="73"/>
      <c r="J8" s="73"/>
      <c r="K8" s="74"/>
      <c r="L8" s="8">
        <v>0.5</v>
      </c>
      <c r="M8" s="8">
        <v>0.2</v>
      </c>
      <c r="N8" s="8">
        <v>0.5</v>
      </c>
      <c r="O8" s="9">
        <f t="shared" si="4"/>
        <v>11.2</v>
      </c>
      <c r="P8" s="10">
        <f>(F8+G8)*$P$5</f>
        <v>0.85000000000000009</v>
      </c>
      <c r="Q8" s="11">
        <f>(F8+G8)*$Q$5</f>
        <v>0.4</v>
      </c>
      <c r="R8" s="10">
        <f>(F8+G8)*$R$5</f>
        <v>0.15</v>
      </c>
      <c r="S8" s="11">
        <f>(F8+G8)*$S$5</f>
        <v>7.4999999999999997E-2</v>
      </c>
      <c r="T8" s="10">
        <f>(F8+G8)*$T$5</f>
        <v>2.5000000000000001E-2</v>
      </c>
      <c r="U8" s="11">
        <f>(F8+G8)*$U$5</f>
        <v>0</v>
      </c>
      <c r="V8" s="10">
        <f>(F8+G8)*$V$5</f>
        <v>0.05</v>
      </c>
      <c r="W8" s="11">
        <f>(F8+G8)*$W$5</f>
        <v>0.05</v>
      </c>
      <c r="X8" s="10">
        <f>(F8+G8)*$X$5</f>
        <v>0.1</v>
      </c>
      <c r="Y8" s="11">
        <f>(F8+G8)*$Y$5</f>
        <v>0.05</v>
      </c>
      <c r="Z8" s="18">
        <f t="shared" si="2"/>
        <v>10.624999999999998</v>
      </c>
      <c r="AA8" s="13">
        <v>0.4</v>
      </c>
      <c r="AB8" s="13">
        <v>2</v>
      </c>
      <c r="AC8" s="7">
        <v>0.5</v>
      </c>
      <c r="AD8" s="8">
        <v>1</v>
      </c>
      <c r="AE8" s="7">
        <v>0.2</v>
      </c>
      <c r="AF8" s="14">
        <f>$AF$5*E8</f>
        <v>2.5</v>
      </c>
      <c r="AG8" s="10">
        <v>0.5</v>
      </c>
      <c r="AH8" s="10">
        <v>0</v>
      </c>
      <c r="AI8" s="7">
        <f t="shared" si="3"/>
        <v>20.049999999999997</v>
      </c>
    </row>
    <row r="9" spans="1:35" x14ac:dyDescent="0.2">
      <c r="A9" s="7"/>
      <c r="B9" s="7"/>
      <c r="C9" s="7" t="s">
        <v>35</v>
      </c>
      <c r="D9" s="7"/>
      <c r="E9" s="8">
        <f>SUM(E6:E8)</f>
        <v>750</v>
      </c>
      <c r="F9" s="8">
        <v>8.5</v>
      </c>
      <c r="G9" s="8">
        <v>0</v>
      </c>
      <c r="H9" s="72">
        <f>SUM(H6:H8)/2</f>
        <v>7.5</v>
      </c>
      <c r="I9" s="73"/>
      <c r="J9" s="73"/>
      <c r="K9" s="74"/>
      <c r="L9" s="8">
        <v>0.5</v>
      </c>
      <c r="M9" s="8"/>
      <c r="N9" s="8">
        <v>0.5</v>
      </c>
      <c r="O9" s="9">
        <f>SUM(F9:N9)</f>
        <v>17</v>
      </c>
      <c r="P9" s="10">
        <f>(F9+G9)*$P$5</f>
        <v>1.4450000000000001</v>
      </c>
      <c r="Q9" s="11">
        <f t="shared" ref="Q9" si="5">(F9+G9)*$Q$5</f>
        <v>0.68</v>
      </c>
      <c r="R9" s="10">
        <f t="shared" ref="R9" si="6">(F9+G9)*$R$5</f>
        <v>0.255</v>
      </c>
      <c r="S9" s="11">
        <f t="shared" ref="S9" si="7">(F9+G9)*$S$5</f>
        <v>0.1275</v>
      </c>
      <c r="T9" s="10">
        <f t="shared" ref="T9" si="8">(F9+G9)*$T$5</f>
        <v>4.2500000000000003E-2</v>
      </c>
      <c r="U9" s="11">
        <f t="shared" ref="U9" si="9">(F9+G9)*$U$5</f>
        <v>0</v>
      </c>
      <c r="V9" s="10">
        <f t="shared" ref="V9" si="10">(F9+G9)*$V$5</f>
        <v>8.5000000000000006E-2</v>
      </c>
      <c r="W9" s="11">
        <f t="shared" ref="W9" si="11">(F9+G9)*$W$5</f>
        <v>8.5000000000000006E-2</v>
      </c>
      <c r="X9" s="10">
        <f t="shared" ref="X9" si="12">(F9+G9)*$X$5</f>
        <v>0.17</v>
      </c>
      <c r="Y9" s="11">
        <f t="shared" ref="Y9" si="13">(F9+G9)*$Y$5</f>
        <v>8.5000000000000006E-2</v>
      </c>
      <c r="Z9" s="12">
        <f>O9-J9-Q9-S9-U9-W9-Y9</f>
        <v>16.022499999999997</v>
      </c>
      <c r="AA9" s="13">
        <f>(17/45+4/10)/2</f>
        <v>0.3888888888888889</v>
      </c>
      <c r="AB9" s="13">
        <f>(67/45+17.85/10)/2</f>
        <v>1.6369444444444445</v>
      </c>
      <c r="AC9" s="7">
        <v>0.3</v>
      </c>
      <c r="AD9" s="8">
        <f t="shared" ref="AD9" si="14">63/55</f>
        <v>1.1454545454545455</v>
      </c>
      <c r="AE9" s="7">
        <v>0.2</v>
      </c>
      <c r="AF9" s="10"/>
      <c r="AG9" s="10">
        <v>0.5</v>
      </c>
      <c r="AH9" s="10"/>
      <c r="AI9" s="7">
        <f>O9+SUM(P9:Y9)+SUM(AA9:AH9)</f>
        <v>24.146287878787881</v>
      </c>
    </row>
    <row r="10" spans="1:35" x14ac:dyDescent="0.2">
      <c r="A10" s="22"/>
      <c r="B10" s="22"/>
      <c r="C10" s="36" t="s">
        <v>91</v>
      </c>
      <c r="D10" s="22"/>
      <c r="E10" s="24">
        <f>E9</f>
        <v>750</v>
      </c>
      <c r="F10" s="24">
        <f>SUM(F6:F9)</f>
        <v>20.5</v>
      </c>
      <c r="G10" s="24">
        <f>SUM(G6:G9)</f>
        <v>3</v>
      </c>
      <c r="H10" s="24">
        <f>SUM(H6:H9)</f>
        <v>22.5</v>
      </c>
      <c r="I10" s="35"/>
      <c r="J10" s="35"/>
      <c r="K10" s="35"/>
      <c r="L10" s="24">
        <f t="shared" ref="L10:AH10" si="15">SUM(L6:L9)</f>
        <v>2</v>
      </c>
      <c r="M10" s="24">
        <f t="shared" si="15"/>
        <v>0.60000000000000009</v>
      </c>
      <c r="N10" s="24">
        <f t="shared" si="15"/>
        <v>2</v>
      </c>
      <c r="O10" s="24">
        <f t="shared" si="15"/>
        <v>50.599999999999994</v>
      </c>
      <c r="P10" s="24">
        <f t="shared" si="15"/>
        <v>3.9950000000000001</v>
      </c>
      <c r="Q10" s="24">
        <f t="shared" si="15"/>
        <v>1.8800000000000003</v>
      </c>
      <c r="R10" s="24">
        <f t="shared" si="15"/>
        <v>0.70499999999999996</v>
      </c>
      <c r="S10" s="24">
        <f t="shared" si="15"/>
        <v>0.35249999999999998</v>
      </c>
      <c r="T10" s="24">
        <f t="shared" si="15"/>
        <v>0.11750000000000002</v>
      </c>
      <c r="U10" s="24">
        <f t="shared" si="15"/>
        <v>0</v>
      </c>
      <c r="V10" s="24">
        <f t="shared" si="15"/>
        <v>0.23500000000000004</v>
      </c>
      <c r="W10" s="24">
        <f t="shared" si="15"/>
        <v>0.23500000000000004</v>
      </c>
      <c r="X10" s="24">
        <f t="shared" si="15"/>
        <v>0.47000000000000008</v>
      </c>
      <c r="Y10" s="24">
        <f t="shared" si="15"/>
        <v>0.23500000000000004</v>
      </c>
      <c r="Z10" s="24">
        <f t="shared" si="15"/>
        <v>47.897499999999994</v>
      </c>
      <c r="AA10" s="24">
        <f t="shared" si="15"/>
        <v>1.588888888888889</v>
      </c>
      <c r="AB10" s="24">
        <f t="shared" si="15"/>
        <v>7.6369444444444445</v>
      </c>
      <c r="AC10" s="24">
        <f t="shared" si="15"/>
        <v>1.8</v>
      </c>
      <c r="AD10" s="24">
        <f t="shared" si="15"/>
        <v>4.1454545454545455</v>
      </c>
      <c r="AE10" s="24">
        <f t="shared" si="15"/>
        <v>0.8</v>
      </c>
      <c r="AF10" s="24">
        <f t="shared" si="15"/>
        <v>7.5</v>
      </c>
      <c r="AG10" s="24">
        <f t="shared" si="15"/>
        <v>2</v>
      </c>
      <c r="AH10" s="24">
        <f t="shared" si="15"/>
        <v>0</v>
      </c>
      <c r="AI10" s="22"/>
    </row>
    <row r="11" spans="1:35" x14ac:dyDescent="0.2">
      <c r="O11" s="15">
        <f>SUM(O6:O9)</f>
        <v>50.599999999999994</v>
      </c>
      <c r="AI11">
        <f>SUM(AI6:AI9)</f>
        <v>84.296287878787865</v>
      </c>
    </row>
    <row r="12" spans="1:35" x14ac:dyDescent="0.2">
      <c r="H12" s="16"/>
      <c r="O12" t="s">
        <v>36</v>
      </c>
    </row>
    <row r="13" spans="1:35" x14ac:dyDescent="0.2">
      <c r="L13" t="s">
        <v>37</v>
      </c>
      <c r="N13" s="21">
        <f>T1</f>
        <v>50</v>
      </c>
      <c r="O13" s="22"/>
      <c r="P13" s="22"/>
    </row>
    <row r="14" spans="1:35" x14ac:dyDescent="0.2">
      <c r="L14" t="s">
        <v>38</v>
      </c>
      <c r="N14" s="21">
        <f>AI11</f>
        <v>84.296287878787865</v>
      </c>
      <c r="O14" s="23">
        <f>N14/N13</f>
        <v>1.6859257575757574</v>
      </c>
      <c r="P14" s="22">
        <f>N13-N14</f>
        <v>-34.296287878787865</v>
      </c>
    </row>
    <row r="15" spans="1:35" x14ac:dyDescent="0.2">
      <c r="L15" t="s">
        <v>42</v>
      </c>
      <c r="N15" s="24">
        <f>'Tinh thu chinh sach Sale'!N19</f>
        <v>1750</v>
      </c>
      <c r="O15" s="22" t="s">
        <v>41</v>
      </c>
      <c r="P15" s="22"/>
    </row>
    <row r="16" spans="1:35" x14ac:dyDescent="0.2">
      <c r="L16" t="s">
        <v>43</v>
      </c>
      <c r="N16" s="24">
        <f>N15-R1</f>
        <v>83.333333333333258</v>
      </c>
      <c r="O16" s="22"/>
      <c r="P16" s="22"/>
    </row>
    <row r="18" spans="3:3" x14ac:dyDescent="0.2">
      <c r="C18" t="s">
        <v>44</v>
      </c>
    </row>
    <row r="19" spans="3:3" x14ac:dyDescent="0.2">
      <c r="C19" t="s">
        <v>45</v>
      </c>
    </row>
    <row r="20" spans="3:3" x14ac:dyDescent="0.2">
      <c r="C20" t="s">
        <v>46</v>
      </c>
    </row>
    <row r="21" spans="3:3" x14ac:dyDescent="0.2">
      <c r="C21" t="s">
        <v>47</v>
      </c>
    </row>
    <row r="22" spans="3:3" x14ac:dyDescent="0.2">
      <c r="C22" t="s">
        <v>48</v>
      </c>
    </row>
  </sheetData>
  <mergeCells count="38">
    <mergeCell ref="A1:H1"/>
    <mergeCell ref="A3:A5"/>
    <mergeCell ref="B3:B5"/>
    <mergeCell ref="C3:C5"/>
    <mergeCell ref="D3:D5"/>
    <mergeCell ref="E3:E5"/>
    <mergeCell ref="F3:G3"/>
    <mergeCell ref="H3:K3"/>
    <mergeCell ref="AI3:AI5"/>
    <mergeCell ref="F4:F5"/>
    <mergeCell ref="G4:G5"/>
    <mergeCell ref="J4:K4"/>
    <mergeCell ref="P4:Q4"/>
    <mergeCell ref="R4:S4"/>
    <mergeCell ref="L3:L5"/>
    <mergeCell ref="M3:M5"/>
    <mergeCell ref="N3:N5"/>
    <mergeCell ref="O3:O5"/>
    <mergeCell ref="P3:W3"/>
    <mergeCell ref="X3:Y4"/>
    <mergeCell ref="T4:U4"/>
    <mergeCell ref="V4:W4"/>
    <mergeCell ref="H9:K9"/>
    <mergeCell ref="I1:K1"/>
    <mergeCell ref="AH4:AH5"/>
    <mergeCell ref="H6:K6"/>
    <mergeCell ref="H7:K7"/>
    <mergeCell ref="H8:K8"/>
    <mergeCell ref="AA4:AA5"/>
    <mergeCell ref="AB4:AB5"/>
    <mergeCell ref="AC4:AC5"/>
    <mergeCell ref="AD4:AD5"/>
    <mergeCell ref="AE4:AE5"/>
    <mergeCell ref="AG4:AG5"/>
    <mergeCell ref="Z3:Z5"/>
    <mergeCell ref="AA3:AB3"/>
    <mergeCell ref="AC3:AE3"/>
    <mergeCell ref="AF3:A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Normal="100" workbookViewId="0">
      <pane xSplit="2" ySplit="5" topLeftCell="C6" activePane="bottomRight" state="frozen"/>
      <selection activeCell="P9" sqref="P9"/>
      <selection pane="topRight" activeCell="P9" sqref="P9"/>
      <selection pane="bottomLeft" activeCell="P9" sqref="P9"/>
      <selection pane="bottomRight" activeCell="C6" sqref="C6"/>
    </sheetView>
  </sheetViews>
  <sheetFormatPr defaultRowHeight="14.25" x14ac:dyDescent="0.2"/>
  <cols>
    <col min="1" max="1" width="3.125" bestFit="1" customWidth="1"/>
    <col min="2" max="2" width="5.875" customWidth="1"/>
    <col min="3" max="3" width="9.625" customWidth="1"/>
    <col min="4" max="4" width="4.125" bestFit="1" customWidth="1"/>
    <col min="5" max="5" width="7.5" bestFit="1" customWidth="1"/>
    <col min="6" max="6" width="5.375" bestFit="1" customWidth="1"/>
    <col min="7" max="7" width="4.75" bestFit="1" customWidth="1"/>
    <col min="8" max="8" width="6" bestFit="1" customWidth="1"/>
    <col min="9" max="11" width="4.375" bestFit="1" customWidth="1"/>
    <col min="12" max="12" width="5.25" customWidth="1"/>
    <col min="13" max="13" width="5.625" customWidth="1"/>
    <col min="14" max="14" width="8" bestFit="1" customWidth="1"/>
    <col min="15" max="15" width="8.125" customWidth="1"/>
    <col min="16" max="16" width="8.375" customWidth="1"/>
    <col min="17" max="17" width="6" bestFit="1" customWidth="1"/>
    <col min="18" max="18" width="7.875" bestFit="1" customWidth="1"/>
    <col min="19" max="19" width="6" bestFit="1" customWidth="1"/>
    <col min="20" max="20" width="9.875" bestFit="1" customWidth="1"/>
    <col min="21" max="25" width="6" bestFit="1" customWidth="1"/>
    <col min="29" max="29" width="3.625" bestFit="1" customWidth="1"/>
    <col min="30" max="30" width="4.375" bestFit="1" customWidth="1"/>
    <col min="31" max="32" width="6.125" customWidth="1"/>
    <col min="33" max="33" width="4.5" bestFit="1" customWidth="1"/>
    <col min="34" max="34" width="5.125" bestFit="1" customWidth="1"/>
  </cols>
  <sheetData>
    <row r="1" spans="1:35" ht="15" x14ac:dyDescent="0.25">
      <c r="A1" s="83" t="s">
        <v>100</v>
      </c>
      <c r="B1" s="83"/>
      <c r="C1" s="83"/>
      <c r="D1" s="83"/>
      <c r="E1" s="83"/>
      <c r="F1" s="83"/>
      <c r="G1" s="83"/>
      <c r="H1" s="83"/>
      <c r="I1" s="75" t="str">
        <f>'Dinh bien Chi phí Cty'!J4</f>
        <v>Kế toán</v>
      </c>
      <c r="J1" s="75"/>
      <c r="K1" s="75"/>
      <c r="L1" s="2" t="s">
        <v>101</v>
      </c>
      <c r="R1" s="34">
        <f>'KH Doanh thu -  Chi phi CTy'!E5/12</f>
        <v>1666.6666666666667</v>
      </c>
      <c r="S1" s="17">
        <f>'Dinh bien Chi phí Cty'!J5</f>
        <v>0.02</v>
      </c>
      <c r="T1" s="3">
        <f>S1*R1</f>
        <v>33.333333333333336</v>
      </c>
      <c r="U1" t="s">
        <v>41</v>
      </c>
    </row>
    <row r="2" spans="1:35" ht="15" x14ac:dyDescent="0.25">
      <c r="A2" s="26"/>
      <c r="B2" s="1"/>
      <c r="C2" s="1"/>
      <c r="D2" s="2" t="s">
        <v>49</v>
      </c>
      <c r="E2" s="26"/>
      <c r="F2" s="26"/>
      <c r="G2" s="26"/>
      <c r="H2" s="26"/>
      <c r="I2" s="1"/>
      <c r="J2" s="1"/>
      <c r="K2" s="1"/>
      <c r="L2" s="2"/>
      <c r="R2" s="34"/>
      <c r="S2" s="17"/>
      <c r="T2" s="3"/>
    </row>
    <row r="3" spans="1:35" ht="14.25" customHeight="1" x14ac:dyDescent="0.2">
      <c r="A3" s="63" t="s">
        <v>0</v>
      </c>
      <c r="B3" s="78" t="s">
        <v>1</v>
      </c>
      <c r="C3" s="76" t="s">
        <v>2</v>
      </c>
      <c r="D3" s="76" t="s">
        <v>3</v>
      </c>
      <c r="E3" s="63" t="s">
        <v>4</v>
      </c>
      <c r="F3" s="63" t="s">
        <v>5</v>
      </c>
      <c r="G3" s="63"/>
      <c r="H3" s="63" t="s">
        <v>6</v>
      </c>
      <c r="I3" s="63"/>
      <c r="J3" s="63"/>
      <c r="K3" s="63"/>
      <c r="L3" s="78" t="s">
        <v>7</v>
      </c>
      <c r="M3" s="78" t="s">
        <v>8</v>
      </c>
      <c r="N3" s="78" t="s">
        <v>9</v>
      </c>
      <c r="O3" s="78" t="s">
        <v>10</v>
      </c>
      <c r="P3" s="63" t="s">
        <v>11</v>
      </c>
      <c r="Q3" s="63"/>
      <c r="R3" s="63"/>
      <c r="S3" s="63"/>
      <c r="T3" s="63"/>
      <c r="U3" s="63"/>
      <c r="V3" s="63"/>
      <c r="W3" s="63"/>
      <c r="X3" s="64" t="s">
        <v>12</v>
      </c>
      <c r="Y3" s="64"/>
      <c r="Z3" s="78" t="s">
        <v>13</v>
      </c>
      <c r="AA3" s="63" t="s">
        <v>14</v>
      </c>
      <c r="AB3" s="63"/>
      <c r="AC3" s="63" t="s">
        <v>15</v>
      </c>
      <c r="AD3" s="63"/>
      <c r="AE3" s="63"/>
      <c r="AF3" s="63" t="s">
        <v>16</v>
      </c>
      <c r="AG3" s="63"/>
      <c r="AH3" s="63"/>
      <c r="AI3" s="64" t="s">
        <v>17</v>
      </c>
    </row>
    <row r="4" spans="1:35" ht="14.25" customHeight="1" x14ac:dyDescent="0.2">
      <c r="A4" s="63"/>
      <c r="B4" s="80"/>
      <c r="C4" s="84"/>
      <c r="D4" s="84"/>
      <c r="E4" s="63"/>
      <c r="F4" s="63" t="s">
        <v>18</v>
      </c>
      <c r="G4" s="63" t="s">
        <v>19</v>
      </c>
      <c r="H4" s="25" t="s">
        <v>20</v>
      </c>
      <c r="I4" s="25" t="s">
        <v>21</v>
      </c>
      <c r="J4" s="81" t="s">
        <v>22</v>
      </c>
      <c r="K4" s="82"/>
      <c r="L4" s="80"/>
      <c r="M4" s="80"/>
      <c r="N4" s="80"/>
      <c r="O4" s="80"/>
      <c r="P4" s="63" t="s">
        <v>23</v>
      </c>
      <c r="Q4" s="63"/>
      <c r="R4" s="63" t="s">
        <v>24</v>
      </c>
      <c r="S4" s="63"/>
      <c r="T4" s="63" t="s">
        <v>25</v>
      </c>
      <c r="U4" s="63"/>
      <c r="V4" s="63" t="s">
        <v>26</v>
      </c>
      <c r="W4" s="63"/>
      <c r="X4" s="64"/>
      <c r="Y4" s="64"/>
      <c r="Z4" s="80"/>
      <c r="AA4" s="63" t="s">
        <v>27</v>
      </c>
      <c r="AB4" s="63" t="s">
        <v>28</v>
      </c>
      <c r="AC4" s="76" t="s">
        <v>29</v>
      </c>
      <c r="AD4" s="76" t="s">
        <v>30</v>
      </c>
      <c r="AE4" s="78" t="s">
        <v>31</v>
      </c>
      <c r="AF4" s="19" t="s">
        <v>40</v>
      </c>
      <c r="AG4" s="76" t="s">
        <v>32</v>
      </c>
      <c r="AH4" s="76" t="s">
        <v>33</v>
      </c>
      <c r="AI4" s="64"/>
    </row>
    <row r="5" spans="1:35" x14ac:dyDescent="0.2">
      <c r="A5" s="63"/>
      <c r="B5" s="79"/>
      <c r="C5" s="77"/>
      <c r="D5" s="77"/>
      <c r="E5" s="63"/>
      <c r="F5" s="63"/>
      <c r="G5" s="63"/>
      <c r="H5" s="25">
        <v>10</v>
      </c>
      <c r="I5" s="25">
        <v>70</v>
      </c>
      <c r="J5" s="25">
        <v>10</v>
      </c>
      <c r="K5" s="25">
        <v>10</v>
      </c>
      <c r="L5" s="79"/>
      <c r="M5" s="79"/>
      <c r="N5" s="79"/>
      <c r="O5" s="79"/>
      <c r="P5" s="5">
        <f>17%</f>
        <v>0.17</v>
      </c>
      <c r="Q5" s="5">
        <v>0.08</v>
      </c>
      <c r="R5" s="5">
        <f>3%</f>
        <v>0.03</v>
      </c>
      <c r="S5" s="5">
        <v>1.4999999999999999E-2</v>
      </c>
      <c r="T5" s="5">
        <v>5.0000000000000001E-3</v>
      </c>
      <c r="U5" s="5">
        <v>0</v>
      </c>
      <c r="V5" s="5">
        <f>1%</f>
        <v>0.01</v>
      </c>
      <c r="W5" s="5">
        <v>0.01</v>
      </c>
      <c r="X5" s="6">
        <v>0.02</v>
      </c>
      <c r="Y5" s="6">
        <v>0.01</v>
      </c>
      <c r="Z5" s="79"/>
      <c r="AA5" s="63"/>
      <c r="AB5" s="63"/>
      <c r="AC5" s="77"/>
      <c r="AD5" s="77"/>
      <c r="AE5" s="79"/>
      <c r="AF5" s="20">
        <v>0.01</v>
      </c>
      <c r="AG5" s="77"/>
      <c r="AH5" s="77"/>
      <c r="AI5" s="64"/>
    </row>
    <row r="6" spans="1:35" x14ac:dyDescent="0.2">
      <c r="A6" s="7">
        <v>1</v>
      </c>
      <c r="B6" s="7" t="s">
        <v>34</v>
      </c>
      <c r="C6" s="7" t="s">
        <v>102</v>
      </c>
      <c r="D6" s="7">
        <v>3</v>
      </c>
      <c r="E6" s="8">
        <v>250</v>
      </c>
      <c r="F6" s="8">
        <v>4</v>
      </c>
      <c r="G6" s="8">
        <v>1</v>
      </c>
      <c r="H6" s="72">
        <v>5</v>
      </c>
      <c r="I6" s="73"/>
      <c r="J6" s="73"/>
      <c r="K6" s="74"/>
      <c r="L6" s="8">
        <v>0.5</v>
      </c>
      <c r="M6" s="8">
        <v>0.2</v>
      </c>
      <c r="N6" s="8">
        <v>0.5</v>
      </c>
      <c r="O6" s="9">
        <f t="shared" ref="O6" si="0">SUM(F6:N6)</f>
        <v>11.2</v>
      </c>
      <c r="P6" s="10">
        <f t="shared" ref="P6" si="1">(F6+G6)*$P$5</f>
        <v>0.85000000000000009</v>
      </c>
      <c r="Q6" s="11">
        <f>(F6+G6)*$Q$5</f>
        <v>0.4</v>
      </c>
      <c r="R6" s="10">
        <f>(F6+G6)*$R$5</f>
        <v>0.15</v>
      </c>
      <c r="S6" s="11">
        <f>(F6+G6)*$S$5</f>
        <v>7.4999999999999997E-2</v>
      </c>
      <c r="T6" s="10">
        <f>(F6+G6)*$T$5</f>
        <v>2.5000000000000001E-2</v>
      </c>
      <c r="U6" s="11">
        <f>(F6+G6)*$U$5</f>
        <v>0</v>
      </c>
      <c r="V6" s="10">
        <f>(F6+G6)*$V$5</f>
        <v>0.05</v>
      </c>
      <c r="W6" s="11">
        <f>(F6+G6)*$W$5</f>
        <v>0.05</v>
      </c>
      <c r="X6" s="10">
        <f>(F6+G6)*$X$5</f>
        <v>0.1</v>
      </c>
      <c r="Y6" s="11">
        <f>(F6+G6)*$Y$5</f>
        <v>0.05</v>
      </c>
      <c r="Z6" s="18">
        <f t="shared" ref="Z6:Z7" si="2">O6-I6-J6-Q6-S6-U6-W6-Y6</f>
        <v>10.624999999999998</v>
      </c>
      <c r="AA6" s="13">
        <v>0.4</v>
      </c>
      <c r="AB6" s="13">
        <v>2</v>
      </c>
      <c r="AC6" s="7">
        <v>0.5</v>
      </c>
      <c r="AD6" s="8">
        <v>1</v>
      </c>
      <c r="AE6" s="7">
        <v>0.2</v>
      </c>
      <c r="AF6" s="14">
        <f>$AF$5*E6</f>
        <v>2.5</v>
      </c>
      <c r="AG6" s="10">
        <v>0.5</v>
      </c>
      <c r="AH6" s="10">
        <v>0</v>
      </c>
      <c r="AI6" s="7">
        <f t="shared" ref="AI6:AI7" si="3">O6+SUM(P6:Y6)+SUM(AA6:AH6)</f>
        <v>20.049999999999997</v>
      </c>
    </row>
    <row r="7" spans="1:35" x14ac:dyDescent="0.2">
      <c r="A7" s="7">
        <v>2</v>
      </c>
      <c r="B7" s="7" t="s">
        <v>34</v>
      </c>
      <c r="C7" s="7" t="s">
        <v>102</v>
      </c>
      <c r="D7" s="7">
        <v>3</v>
      </c>
      <c r="E7" s="8">
        <v>250</v>
      </c>
      <c r="F7" s="8">
        <v>4</v>
      </c>
      <c r="G7" s="8">
        <v>1</v>
      </c>
      <c r="H7" s="72">
        <v>5</v>
      </c>
      <c r="I7" s="73"/>
      <c r="J7" s="73"/>
      <c r="K7" s="74"/>
      <c r="L7" s="8">
        <v>0.5</v>
      </c>
      <c r="M7" s="8">
        <v>0.2</v>
      </c>
      <c r="N7" s="8">
        <v>0.5</v>
      </c>
      <c r="O7" s="9">
        <f t="shared" ref="O7" si="4">SUM(F7:N7)</f>
        <v>11.2</v>
      </c>
      <c r="P7" s="10">
        <f>(F7+G7)*$P$5</f>
        <v>0.85000000000000009</v>
      </c>
      <c r="Q7" s="11">
        <f>(F7+G7)*$Q$5</f>
        <v>0.4</v>
      </c>
      <c r="R7" s="10">
        <f>(F7+G7)*$R$5</f>
        <v>0.15</v>
      </c>
      <c r="S7" s="11">
        <f>(F7+G7)*$S$5</f>
        <v>7.4999999999999997E-2</v>
      </c>
      <c r="T7" s="10">
        <f>(F7+G7)*$T$5</f>
        <v>2.5000000000000001E-2</v>
      </c>
      <c r="U7" s="11">
        <f>(F7+G7)*$U$5</f>
        <v>0</v>
      </c>
      <c r="V7" s="10">
        <f>(F7+G7)*$V$5</f>
        <v>0.05</v>
      </c>
      <c r="W7" s="11">
        <f>(F7+G7)*$W$5</f>
        <v>0.05</v>
      </c>
      <c r="X7" s="10">
        <f>(F7+G7)*$X$5</f>
        <v>0.1</v>
      </c>
      <c r="Y7" s="11">
        <f>(F7+G7)*$Y$5</f>
        <v>0.05</v>
      </c>
      <c r="Z7" s="18">
        <f t="shared" si="2"/>
        <v>10.624999999999998</v>
      </c>
      <c r="AA7" s="13">
        <v>0.4</v>
      </c>
      <c r="AB7" s="13">
        <v>2</v>
      </c>
      <c r="AC7" s="7">
        <v>0.5</v>
      </c>
      <c r="AD7" s="8">
        <v>1</v>
      </c>
      <c r="AE7" s="7">
        <v>0.2</v>
      </c>
      <c r="AF7" s="14">
        <f>$AF$5*E7</f>
        <v>2.5</v>
      </c>
      <c r="AG7" s="10">
        <v>0.5</v>
      </c>
      <c r="AH7" s="10">
        <v>0</v>
      </c>
      <c r="AI7" s="7">
        <f t="shared" si="3"/>
        <v>20.049999999999997</v>
      </c>
    </row>
    <row r="8" spans="1:35" x14ac:dyDescent="0.2">
      <c r="A8" s="7"/>
      <c r="B8" s="7"/>
      <c r="C8" s="7" t="s">
        <v>35</v>
      </c>
      <c r="D8" s="7"/>
      <c r="E8" s="8">
        <f>SUM(E6:E7)</f>
        <v>500</v>
      </c>
      <c r="F8" s="8">
        <v>8.5</v>
      </c>
      <c r="G8" s="8">
        <v>0</v>
      </c>
      <c r="H8" s="72">
        <f>SUM(H6:H7)/2</f>
        <v>5</v>
      </c>
      <c r="I8" s="73"/>
      <c r="J8" s="73"/>
      <c r="K8" s="74"/>
      <c r="L8" s="8">
        <v>0.5</v>
      </c>
      <c r="M8" s="8"/>
      <c r="N8" s="8">
        <v>0.5</v>
      </c>
      <c r="O8" s="9">
        <f>SUM(F8:N8)</f>
        <v>14.5</v>
      </c>
      <c r="P8" s="10">
        <f>(F8+G8)*$P$5</f>
        <v>1.4450000000000001</v>
      </c>
      <c r="Q8" s="11">
        <f t="shared" ref="Q8" si="5">(F8+G8)*$Q$5</f>
        <v>0.68</v>
      </c>
      <c r="R8" s="10">
        <f t="shared" ref="R8" si="6">(F8+G8)*$R$5</f>
        <v>0.255</v>
      </c>
      <c r="S8" s="11">
        <f t="shared" ref="S8" si="7">(F8+G8)*$S$5</f>
        <v>0.1275</v>
      </c>
      <c r="T8" s="10">
        <f t="shared" ref="T8" si="8">(F8+G8)*$T$5</f>
        <v>4.2500000000000003E-2</v>
      </c>
      <c r="U8" s="11">
        <f t="shared" ref="U8" si="9">(F8+G8)*$U$5</f>
        <v>0</v>
      </c>
      <c r="V8" s="10">
        <f t="shared" ref="V8" si="10">(F8+G8)*$V$5</f>
        <v>8.5000000000000006E-2</v>
      </c>
      <c r="W8" s="11">
        <f t="shared" ref="W8" si="11">(F8+G8)*$W$5</f>
        <v>8.5000000000000006E-2</v>
      </c>
      <c r="X8" s="10">
        <f t="shared" ref="X8" si="12">(F8+G8)*$X$5</f>
        <v>0.17</v>
      </c>
      <c r="Y8" s="11">
        <f t="shared" ref="Y8" si="13">(F8+G8)*$Y$5</f>
        <v>8.5000000000000006E-2</v>
      </c>
      <c r="Z8" s="12">
        <f>O8-J8-Q8-S8-U8-W8-Y8</f>
        <v>13.522499999999999</v>
      </c>
      <c r="AA8" s="13">
        <f>(17/45+4/10)/2</f>
        <v>0.3888888888888889</v>
      </c>
      <c r="AB8" s="13">
        <f>(67/45+17.85/10)/2</f>
        <v>1.6369444444444445</v>
      </c>
      <c r="AC8" s="7">
        <v>0.3</v>
      </c>
      <c r="AD8" s="8">
        <f t="shared" ref="AD8" si="14">63/55</f>
        <v>1.1454545454545455</v>
      </c>
      <c r="AE8" s="7">
        <v>0.2</v>
      </c>
      <c r="AF8" s="10"/>
      <c r="AG8" s="10">
        <v>0.5</v>
      </c>
      <c r="AH8" s="10"/>
      <c r="AI8" s="7">
        <f>O8+SUM(P8:Y8)+SUM(AA8:AH8)</f>
        <v>21.646287878787881</v>
      </c>
    </row>
    <row r="9" spans="1:35" x14ac:dyDescent="0.2">
      <c r="A9" s="22"/>
      <c r="B9" s="22"/>
      <c r="C9" s="36" t="s">
        <v>91</v>
      </c>
      <c r="D9" s="22"/>
      <c r="E9" s="24">
        <f>E8</f>
        <v>500</v>
      </c>
      <c r="F9" s="24">
        <f>SUM(F6:F8)</f>
        <v>16.5</v>
      </c>
      <c r="G9" s="24">
        <f>SUM(G6:G8)</f>
        <v>2</v>
      </c>
      <c r="H9" s="24">
        <f>SUM(H6:H8)</f>
        <v>15</v>
      </c>
      <c r="I9" s="35"/>
      <c r="J9" s="35"/>
      <c r="K9" s="35"/>
      <c r="L9" s="24">
        <f t="shared" ref="L9:AH9" si="15">SUM(L6:L8)</f>
        <v>1.5</v>
      </c>
      <c r="M9" s="24">
        <f t="shared" si="15"/>
        <v>0.4</v>
      </c>
      <c r="N9" s="24">
        <f t="shared" si="15"/>
        <v>1.5</v>
      </c>
      <c r="O9" s="24">
        <f t="shared" si="15"/>
        <v>36.9</v>
      </c>
      <c r="P9" s="24">
        <f t="shared" si="15"/>
        <v>3.1450000000000005</v>
      </c>
      <c r="Q9" s="24">
        <f t="shared" si="15"/>
        <v>1.48</v>
      </c>
      <c r="R9" s="24">
        <f t="shared" si="15"/>
        <v>0.55499999999999994</v>
      </c>
      <c r="S9" s="24">
        <f t="shared" si="15"/>
        <v>0.27749999999999997</v>
      </c>
      <c r="T9" s="24">
        <f t="shared" si="15"/>
        <v>9.2499999999999999E-2</v>
      </c>
      <c r="U9" s="24">
        <f t="shared" si="15"/>
        <v>0</v>
      </c>
      <c r="V9" s="24">
        <f t="shared" si="15"/>
        <v>0.185</v>
      </c>
      <c r="W9" s="24">
        <f t="shared" si="15"/>
        <v>0.185</v>
      </c>
      <c r="X9" s="24">
        <f t="shared" si="15"/>
        <v>0.37</v>
      </c>
      <c r="Y9" s="24">
        <f t="shared" si="15"/>
        <v>0.185</v>
      </c>
      <c r="Z9" s="24">
        <f t="shared" si="15"/>
        <v>34.772499999999994</v>
      </c>
      <c r="AA9" s="24">
        <f t="shared" si="15"/>
        <v>1.1888888888888889</v>
      </c>
      <c r="AB9" s="24">
        <f t="shared" si="15"/>
        <v>5.6369444444444445</v>
      </c>
      <c r="AC9" s="24">
        <f t="shared" si="15"/>
        <v>1.3</v>
      </c>
      <c r="AD9" s="24">
        <f t="shared" si="15"/>
        <v>3.1454545454545455</v>
      </c>
      <c r="AE9" s="24">
        <f t="shared" si="15"/>
        <v>0.60000000000000009</v>
      </c>
      <c r="AF9" s="24">
        <f t="shared" si="15"/>
        <v>5</v>
      </c>
      <c r="AG9" s="24">
        <f t="shared" si="15"/>
        <v>1.5</v>
      </c>
      <c r="AH9" s="24">
        <f t="shared" si="15"/>
        <v>0</v>
      </c>
      <c r="AI9" s="22"/>
    </row>
    <row r="10" spans="1:35" x14ac:dyDescent="0.2">
      <c r="O10" s="15">
        <f>SUM(O6:O8)</f>
        <v>36.9</v>
      </c>
      <c r="AI10">
        <f>SUM(AI6:AI8)</f>
        <v>61.746287878787875</v>
      </c>
    </row>
    <row r="11" spans="1:35" x14ac:dyDescent="0.2">
      <c r="H11" s="16"/>
      <c r="O11" t="s">
        <v>36</v>
      </c>
    </row>
    <row r="12" spans="1:35" x14ac:dyDescent="0.2">
      <c r="L12" t="s">
        <v>37</v>
      </c>
      <c r="N12" s="21">
        <f>T1</f>
        <v>33.333333333333336</v>
      </c>
      <c r="O12" s="22"/>
      <c r="P12" s="22"/>
    </row>
    <row r="13" spans="1:35" x14ac:dyDescent="0.2">
      <c r="L13" t="s">
        <v>38</v>
      </c>
      <c r="N13" s="21">
        <f>AI10</f>
        <v>61.746287878787875</v>
      </c>
      <c r="O13" s="23">
        <f>N13/N12</f>
        <v>1.8523886363636362</v>
      </c>
      <c r="P13" s="22">
        <f>N12-N13</f>
        <v>-28.412954545454539</v>
      </c>
    </row>
    <row r="14" spans="1:35" x14ac:dyDescent="0.2">
      <c r="L14" t="s">
        <v>42</v>
      </c>
      <c r="N14" s="24">
        <f>'Tinh thu chinh sach Sale'!N19</f>
        <v>1750</v>
      </c>
      <c r="O14" s="22" t="s">
        <v>41</v>
      </c>
      <c r="P14" s="22"/>
    </row>
    <row r="15" spans="1:35" x14ac:dyDescent="0.2">
      <c r="L15" t="s">
        <v>43</v>
      </c>
      <c r="N15" s="24">
        <f>N14-R1</f>
        <v>83.333333333333258</v>
      </c>
      <c r="O15" s="22"/>
      <c r="P15" s="22"/>
    </row>
    <row r="17" spans="3:3" x14ac:dyDescent="0.2">
      <c r="C17" t="s">
        <v>44</v>
      </c>
    </row>
    <row r="18" spans="3:3" x14ac:dyDescent="0.2">
      <c r="C18" t="s">
        <v>45</v>
      </c>
    </row>
    <row r="19" spans="3:3" x14ac:dyDescent="0.2">
      <c r="C19" t="s">
        <v>46</v>
      </c>
    </row>
    <row r="20" spans="3:3" x14ac:dyDescent="0.2">
      <c r="C20" t="s">
        <v>47</v>
      </c>
    </row>
    <row r="21" spans="3:3" x14ac:dyDescent="0.2">
      <c r="C21" t="s">
        <v>48</v>
      </c>
    </row>
  </sheetData>
  <mergeCells count="37">
    <mergeCell ref="A3:A5"/>
    <mergeCell ref="B3:B5"/>
    <mergeCell ref="C3:C5"/>
    <mergeCell ref="D3:D5"/>
    <mergeCell ref="E3:E5"/>
    <mergeCell ref="AI3:AI5"/>
    <mergeCell ref="F4:F5"/>
    <mergeCell ref="G4:G5"/>
    <mergeCell ref="J4:K4"/>
    <mergeCell ref="P4:Q4"/>
    <mergeCell ref="R4:S4"/>
    <mergeCell ref="L3:L5"/>
    <mergeCell ref="M3:M5"/>
    <mergeCell ref="N3:N5"/>
    <mergeCell ref="O3:O5"/>
    <mergeCell ref="P3:W3"/>
    <mergeCell ref="X3:Y4"/>
    <mergeCell ref="T4:U4"/>
    <mergeCell ref="V4:W4"/>
    <mergeCell ref="F3:G3"/>
    <mergeCell ref="H3:K3"/>
    <mergeCell ref="H8:K8"/>
    <mergeCell ref="I1:K1"/>
    <mergeCell ref="AH4:AH5"/>
    <mergeCell ref="H6:K6"/>
    <mergeCell ref="H7:K7"/>
    <mergeCell ref="AA4:AA5"/>
    <mergeCell ref="AB4:AB5"/>
    <mergeCell ref="AC4:AC5"/>
    <mergeCell ref="AD4:AD5"/>
    <mergeCell ref="AE4:AE5"/>
    <mergeCell ref="AG4:AG5"/>
    <mergeCell ref="Z3:Z5"/>
    <mergeCell ref="AA3:AB3"/>
    <mergeCell ref="AC3:AE3"/>
    <mergeCell ref="AF3:AH3"/>
    <mergeCell ref="A1:H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pane ySplit="2" topLeftCell="A3" activePane="bottomLeft" state="frozen"/>
      <selection pane="bottomLeft" activeCell="I16" sqref="I16"/>
    </sheetView>
  </sheetViews>
  <sheetFormatPr defaultRowHeight="14.25" x14ac:dyDescent="0.2"/>
  <sheetData>
    <row r="1" spans="1:6" ht="15" x14ac:dyDescent="0.25">
      <c r="A1" s="27" t="s">
        <v>116</v>
      </c>
    </row>
    <row r="2" spans="1:6" x14ac:dyDescent="0.2">
      <c r="C2" t="s">
        <v>50</v>
      </c>
    </row>
    <row r="3" spans="1:6" ht="15" x14ac:dyDescent="0.25">
      <c r="A3" s="27" t="s">
        <v>78</v>
      </c>
    </row>
    <row r="4" spans="1:6" x14ac:dyDescent="0.2">
      <c r="B4" s="52"/>
      <c r="C4" s="53"/>
      <c r="D4" s="54"/>
      <c r="E4" s="7" t="s">
        <v>86</v>
      </c>
      <c r="F4" s="7" t="s">
        <v>85</v>
      </c>
    </row>
    <row r="5" spans="1:6" x14ac:dyDescent="0.2">
      <c r="B5" s="51" t="s">
        <v>80</v>
      </c>
      <c r="C5" s="51"/>
      <c r="D5" s="51"/>
      <c r="E5" s="33">
        <f>SUM(E6:E8)</f>
        <v>20000</v>
      </c>
      <c r="F5" s="7" t="s">
        <v>84</v>
      </c>
    </row>
    <row r="6" spans="1:6" x14ac:dyDescent="0.2">
      <c r="B6" s="7">
        <v>1</v>
      </c>
      <c r="C6" s="7" t="s">
        <v>81</v>
      </c>
      <c r="D6" s="7"/>
      <c r="E6" s="33">
        <v>20000</v>
      </c>
      <c r="F6" s="7" t="s">
        <v>84</v>
      </c>
    </row>
    <row r="7" spans="1:6" x14ac:dyDescent="0.2">
      <c r="B7" s="7">
        <v>2</v>
      </c>
      <c r="C7" s="7" t="s">
        <v>82</v>
      </c>
      <c r="D7" s="7"/>
      <c r="E7" s="33">
        <v>0</v>
      </c>
      <c r="F7" s="7" t="s">
        <v>84</v>
      </c>
    </row>
    <row r="8" spans="1:6" x14ac:dyDescent="0.2">
      <c r="B8" s="7">
        <v>3</v>
      </c>
      <c r="C8" s="7" t="s">
        <v>83</v>
      </c>
      <c r="D8" s="7"/>
      <c r="E8" s="33">
        <v>0</v>
      </c>
      <c r="F8" s="7" t="s">
        <v>84</v>
      </c>
    </row>
    <row r="10" spans="1:6" ht="15" x14ac:dyDescent="0.25">
      <c r="A10" s="27" t="s">
        <v>79</v>
      </c>
    </row>
    <row r="11" spans="1:6" x14ac:dyDescent="0.2">
      <c r="B11" s="7"/>
      <c r="C11" s="7" t="s">
        <v>76</v>
      </c>
      <c r="D11" s="7" t="s">
        <v>77</v>
      </c>
    </row>
    <row r="12" spans="1:6" x14ac:dyDescent="0.2">
      <c r="B12" s="31" t="s">
        <v>51</v>
      </c>
      <c r="C12" s="32">
        <v>0.1</v>
      </c>
      <c r="D12" s="33">
        <f t="shared" ref="D12:D17" si="0">C12*$E$5</f>
        <v>2000</v>
      </c>
    </row>
    <row r="13" spans="1:6" x14ac:dyDescent="0.2">
      <c r="B13" s="31" t="s">
        <v>52</v>
      </c>
      <c r="C13" s="32">
        <v>0.1</v>
      </c>
      <c r="D13" s="33">
        <f t="shared" si="0"/>
        <v>2000</v>
      </c>
    </row>
    <row r="14" spans="1:6" x14ac:dyDescent="0.2">
      <c r="B14" s="31" t="s">
        <v>53</v>
      </c>
      <c r="C14" s="32">
        <v>0.5</v>
      </c>
      <c r="D14" s="33">
        <f t="shared" si="0"/>
        <v>10000</v>
      </c>
    </row>
    <row r="15" spans="1:6" x14ac:dyDescent="0.2">
      <c r="B15" s="31" t="s">
        <v>73</v>
      </c>
      <c r="C15" s="32">
        <v>0.05</v>
      </c>
      <c r="D15" s="33">
        <f t="shared" si="0"/>
        <v>1000</v>
      </c>
    </row>
    <row r="16" spans="1:6" x14ac:dyDescent="0.2">
      <c r="B16" s="31" t="s">
        <v>30</v>
      </c>
      <c r="C16" s="32">
        <v>0.03</v>
      </c>
      <c r="D16" s="33">
        <f t="shared" si="0"/>
        <v>600</v>
      </c>
    </row>
    <row r="17" spans="1:4" x14ac:dyDescent="0.2">
      <c r="B17" s="31" t="s">
        <v>31</v>
      </c>
      <c r="C17" s="32">
        <v>0.02</v>
      </c>
      <c r="D17" s="33">
        <f t="shared" si="0"/>
        <v>400</v>
      </c>
    </row>
    <row r="19" spans="1:4" ht="15" x14ac:dyDescent="0.25">
      <c r="A19" s="27" t="s">
        <v>87</v>
      </c>
    </row>
    <row r="20" spans="1:4" x14ac:dyDescent="0.2">
      <c r="B20" s="7" t="s">
        <v>88</v>
      </c>
      <c r="C20" s="28">
        <v>0.2</v>
      </c>
      <c r="D20" s="33">
        <f>C20*$E$5</f>
        <v>4000</v>
      </c>
    </row>
  </sheetData>
  <mergeCells count="2">
    <mergeCell ref="B5:D5"/>
    <mergeCell ref="B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pane xSplit="4" ySplit="5" topLeftCell="E6" activePane="bottomRight" state="frozen"/>
      <selection pane="topRight" activeCell="E1" sqref="E1"/>
      <selection pane="bottomLeft" activeCell="A6" sqref="A6"/>
      <selection pane="bottomRight" activeCell="L39" sqref="L39"/>
    </sheetView>
  </sheetViews>
  <sheetFormatPr defaultRowHeight="14.25" x14ac:dyDescent="0.2"/>
  <cols>
    <col min="1" max="1" width="5.375" customWidth="1"/>
    <col min="4" max="4" width="11" bestFit="1" customWidth="1"/>
    <col min="5" max="10" width="9.625" customWidth="1"/>
    <col min="12" max="12" width="9.375" bestFit="1" customWidth="1"/>
  </cols>
  <sheetData>
    <row r="1" spans="1:12" ht="15" x14ac:dyDescent="0.25">
      <c r="A1" s="27" t="s">
        <v>89</v>
      </c>
    </row>
    <row r="2" spans="1:12" x14ac:dyDescent="0.2">
      <c r="E2" t="s">
        <v>50</v>
      </c>
    </row>
    <row r="3" spans="1:12" x14ac:dyDescent="0.2">
      <c r="A3" s="57" t="s">
        <v>92</v>
      </c>
      <c r="B3" s="57" t="s">
        <v>93</v>
      </c>
      <c r="C3" s="57"/>
      <c r="D3" s="57"/>
      <c r="E3" s="60" t="s">
        <v>90</v>
      </c>
      <c r="F3" s="60"/>
      <c r="G3" s="60"/>
      <c r="H3" s="60"/>
      <c r="I3" s="60"/>
      <c r="J3" s="60"/>
      <c r="K3" s="60"/>
      <c r="L3" s="60"/>
    </row>
    <row r="4" spans="1:12" x14ac:dyDescent="0.2">
      <c r="A4" s="57"/>
      <c r="B4" s="57"/>
      <c r="C4" s="57"/>
      <c r="D4" s="57"/>
      <c r="E4" s="42" t="s">
        <v>51</v>
      </c>
      <c r="F4" s="42" t="s">
        <v>52</v>
      </c>
      <c r="G4" s="42" t="s">
        <v>53</v>
      </c>
      <c r="H4" s="42" t="s">
        <v>73</v>
      </c>
      <c r="I4" s="42" t="s">
        <v>30</v>
      </c>
      <c r="J4" s="42" t="s">
        <v>31</v>
      </c>
      <c r="K4" s="58" t="s">
        <v>91</v>
      </c>
      <c r="L4" s="61" t="s">
        <v>95</v>
      </c>
    </row>
    <row r="5" spans="1:12" x14ac:dyDescent="0.2">
      <c r="A5" s="57"/>
      <c r="B5" s="57"/>
      <c r="C5" s="57"/>
      <c r="D5" s="57"/>
      <c r="E5" s="38">
        <f>'KH Doanh thu -  Chi phi CTy'!C12</f>
        <v>0.1</v>
      </c>
      <c r="F5" s="38">
        <f>'KH Doanh thu -  Chi phi CTy'!C13</f>
        <v>0.1</v>
      </c>
      <c r="G5" s="38">
        <f>'KH Doanh thu -  Chi phi CTy'!C14</f>
        <v>0.5</v>
      </c>
      <c r="H5" s="38">
        <f>'KH Doanh thu -  Chi phi CTy'!C15</f>
        <v>0.05</v>
      </c>
      <c r="I5" s="38">
        <f>'KH Doanh thu -  Chi phi CTy'!C16</f>
        <v>0.03</v>
      </c>
      <c r="J5" s="38">
        <f>'KH Doanh thu -  Chi phi CTy'!C17</f>
        <v>0.02</v>
      </c>
      <c r="K5" s="59"/>
      <c r="L5" s="62"/>
    </row>
    <row r="6" spans="1:12" x14ac:dyDescent="0.2">
      <c r="A6" s="40">
        <v>1</v>
      </c>
      <c r="B6" s="56" t="s">
        <v>74</v>
      </c>
      <c r="C6" s="56"/>
      <c r="D6" s="56"/>
      <c r="E6" s="41">
        <f>'KH Doanh thu -  Chi phi CTy'!D12</f>
        <v>2000</v>
      </c>
      <c r="F6" s="41">
        <f>'KH Doanh thu -  Chi phi CTy'!D13</f>
        <v>2000</v>
      </c>
      <c r="G6" s="41">
        <f>'KH Doanh thu -  Chi phi CTy'!D14</f>
        <v>10000</v>
      </c>
      <c r="H6" s="41">
        <f>'KH Doanh thu -  Chi phi CTy'!D15</f>
        <v>1000</v>
      </c>
      <c r="I6" s="41">
        <f>'KH Doanh thu -  Chi phi CTy'!D16</f>
        <v>600</v>
      </c>
      <c r="J6" s="41">
        <f>'KH Doanh thu -  Chi phi CTy'!D17</f>
        <v>400</v>
      </c>
      <c r="K6" s="41">
        <f>SUM(E6:J6)</f>
        <v>16000</v>
      </c>
      <c r="L6" s="40"/>
    </row>
    <row r="7" spans="1:12" x14ac:dyDescent="0.2">
      <c r="A7" s="40">
        <v>2</v>
      </c>
      <c r="B7" s="55" t="s">
        <v>75</v>
      </c>
      <c r="C7" s="55"/>
      <c r="D7" s="55"/>
      <c r="E7" s="41">
        <f t="shared" ref="E7:J7" si="0">SUM(E8:E39)</f>
        <v>440.35545454545462</v>
      </c>
      <c r="F7" s="41">
        <f t="shared" si="0"/>
        <v>2033.9554545454546</v>
      </c>
      <c r="G7" s="41">
        <f t="shared" si="0"/>
        <v>1823.9554545454546</v>
      </c>
      <c r="H7" s="41">
        <f t="shared" si="0"/>
        <v>199.75545454545457</v>
      </c>
      <c r="I7" s="41">
        <f t="shared" si="0"/>
        <v>1011.5554545454548</v>
      </c>
      <c r="J7" s="41">
        <f t="shared" si="0"/>
        <v>740.9554545454547</v>
      </c>
      <c r="K7" s="41">
        <f>SUM(E7:J7)</f>
        <v>6250.5327272727291</v>
      </c>
      <c r="L7" s="44">
        <f t="shared" ref="L7:L40" si="1">K7/$K$7</f>
        <v>1</v>
      </c>
    </row>
    <row r="8" spans="1:12" x14ac:dyDescent="0.2">
      <c r="A8" s="7">
        <v>3</v>
      </c>
      <c r="B8" s="65" t="s">
        <v>54</v>
      </c>
      <c r="C8" s="66" t="s">
        <v>5</v>
      </c>
      <c r="D8" s="37" t="s">
        <v>62</v>
      </c>
      <c r="E8" s="39">
        <f>Marketing!F14*12</f>
        <v>150</v>
      </c>
      <c r="F8" s="39">
        <f>'Tinh thu chinh sach Sale'!F14*12</f>
        <v>438</v>
      </c>
      <c r="G8" s="39">
        <f>'San xuat'!F14*12</f>
        <v>438</v>
      </c>
      <c r="H8" s="39">
        <f>'Giam doc'!F8*12</f>
        <v>102</v>
      </c>
      <c r="I8" s="39">
        <f>'Nhan su'!F10*12</f>
        <v>246</v>
      </c>
      <c r="J8" s="39">
        <f>'Ke toan'!F9*12</f>
        <v>198</v>
      </c>
      <c r="K8" s="39">
        <f t="shared" ref="K8:K39" si="2">SUM(E8:J8)</f>
        <v>1572</v>
      </c>
      <c r="L8" s="43">
        <f t="shared" si="1"/>
        <v>0.25149856317701497</v>
      </c>
    </row>
    <row r="9" spans="1:12" x14ac:dyDescent="0.2">
      <c r="A9" s="7">
        <v>4</v>
      </c>
      <c r="B9" s="65"/>
      <c r="C9" s="66"/>
      <c r="D9" s="37" t="s">
        <v>63</v>
      </c>
      <c r="E9" s="39">
        <f>Marketing!G14*12</f>
        <v>12</v>
      </c>
      <c r="F9" s="39">
        <f>'Tinh thu chinh sach Sale'!G14*12</f>
        <v>84</v>
      </c>
      <c r="G9" s="39">
        <f>'San xuat'!G14*12</f>
        <v>84</v>
      </c>
      <c r="H9" s="39">
        <f>'Giam doc'!G8*12</f>
        <v>0</v>
      </c>
      <c r="I9" s="39">
        <f>'Nhan su'!G10*12</f>
        <v>36</v>
      </c>
      <c r="J9" s="39">
        <f>'Ke toan'!G9*12</f>
        <v>24</v>
      </c>
      <c r="K9" s="39">
        <f t="shared" si="2"/>
        <v>240</v>
      </c>
      <c r="L9" s="43">
        <f t="shared" si="1"/>
        <v>3.8396727202597701E-2</v>
      </c>
    </row>
    <row r="10" spans="1:12" x14ac:dyDescent="0.2">
      <c r="A10" s="7">
        <v>5</v>
      </c>
      <c r="B10" s="65"/>
      <c r="C10" s="65" t="s">
        <v>55</v>
      </c>
      <c r="D10" s="37" t="s">
        <v>8</v>
      </c>
      <c r="E10" s="39">
        <f>Marketing!M14*12</f>
        <v>2.4000000000000004</v>
      </c>
      <c r="F10" s="39">
        <f>'Tinh thu chinh sach Sale'!M14*12</f>
        <v>16.799999999999997</v>
      </c>
      <c r="G10" s="39">
        <f>'San xuat'!M14*12</f>
        <v>16.799999999999997</v>
      </c>
      <c r="H10" s="39">
        <f>'Giam doc'!M8*12</f>
        <v>0</v>
      </c>
      <c r="I10" s="39">
        <f>'Nhan su'!M10*12</f>
        <v>7.2000000000000011</v>
      </c>
      <c r="J10" s="39">
        <f>'Ke toan'!M9*12</f>
        <v>4.8000000000000007</v>
      </c>
      <c r="K10" s="39">
        <f t="shared" si="2"/>
        <v>48</v>
      </c>
      <c r="L10" s="43">
        <f t="shared" si="1"/>
        <v>7.6793454405195407E-3</v>
      </c>
    </row>
    <row r="11" spans="1:12" x14ac:dyDescent="0.2">
      <c r="A11" s="7">
        <v>6</v>
      </c>
      <c r="B11" s="65"/>
      <c r="C11" s="65"/>
      <c r="D11" s="37" t="s">
        <v>56</v>
      </c>
      <c r="E11" s="39"/>
      <c r="F11" s="39"/>
      <c r="G11" s="39"/>
      <c r="H11" s="39"/>
      <c r="I11" s="39"/>
      <c r="J11" s="39"/>
      <c r="K11" s="39">
        <f t="shared" si="2"/>
        <v>0</v>
      </c>
      <c r="L11" s="43">
        <f t="shared" si="1"/>
        <v>0</v>
      </c>
    </row>
    <row r="12" spans="1:12" x14ac:dyDescent="0.2">
      <c r="A12" s="7">
        <v>7</v>
      </c>
      <c r="B12" s="65"/>
      <c r="C12" s="65"/>
      <c r="D12" s="37" t="s">
        <v>57</v>
      </c>
      <c r="E12" s="39">
        <f>Marketing!L14*12</f>
        <v>12</v>
      </c>
      <c r="F12" s="39">
        <f>'Tinh thu chinh sach Sale'!L14*12</f>
        <v>48</v>
      </c>
      <c r="G12" s="39">
        <f>'San xuat'!L14*12</f>
        <v>48</v>
      </c>
      <c r="H12" s="39">
        <f>'Giam doc'!L8*12</f>
        <v>6</v>
      </c>
      <c r="I12" s="39">
        <f>'Nhan su'!L10*12</f>
        <v>24</v>
      </c>
      <c r="J12" s="39">
        <f>'Ke toan'!L9*12</f>
        <v>18</v>
      </c>
      <c r="K12" s="39">
        <f t="shared" si="2"/>
        <v>156</v>
      </c>
      <c r="L12" s="43">
        <f t="shared" si="1"/>
        <v>2.4957872681688507E-2</v>
      </c>
    </row>
    <row r="13" spans="1:12" x14ac:dyDescent="0.2">
      <c r="A13" s="7">
        <v>8</v>
      </c>
      <c r="B13" s="65"/>
      <c r="C13" s="65"/>
      <c r="D13" s="37" t="s">
        <v>58</v>
      </c>
      <c r="E13" s="39"/>
      <c r="F13" s="39"/>
      <c r="G13" s="39"/>
      <c r="H13" s="39"/>
      <c r="I13" s="39"/>
      <c r="J13" s="39"/>
      <c r="K13" s="39">
        <f t="shared" si="2"/>
        <v>0</v>
      </c>
      <c r="L13" s="43">
        <f t="shared" si="1"/>
        <v>0</v>
      </c>
    </row>
    <row r="14" spans="1:12" x14ac:dyDescent="0.2">
      <c r="A14" s="7">
        <v>9</v>
      </c>
      <c r="B14" s="65"/>
      <c r="C14" s="66" t="s">
        <v>9</v>
      </c>
      <c r="D14" s="37" t="s">
        <v>59</v>
      </c>
      <c r="E14" s="39"/>
      <c r="F14" s="39"/>
      <c r="G14" s="39"/>
      <c r="H14" s="39"/>
      <c r="I14" s="39"/>
      <c r="J14" s="39"/>
      <c r="K14" s="39">
        <f t="shared" si="2"/>
        <v>0</v>
      </c>
      <c r="L14" s="43">
        <f t="shared" si="1"/>
        <v>0</v>
      </c>
    </row>
    <row r="15" spans="1:12" x14ac:dyDescent="0.2">
      <c r="A15" s="7">
        <v>10</v>
      </c>
      <c r="B15" s="65"/>
      <c r="C15" s="66"/>
      <c r="D15" s="37" t="s">
        <v>60</v>
      </c>
      <c r="E15" s="39">
        <f>Marketing!N14*12</f>
        <v>12</v>
      </c>
      <c r="F15" s="39">
        <f>'Tinh thu chinh sach Sale'!N14*12</f>
        <v>48</v>
      </c>
      <c r="G15" s="39">
        <f>'San xuat'!N14*12</f>
        <v>48</v>
      </c>
      <c r="H15" s="39">
        <f>'Giam doc'!N8*12</f>
        <v>6</v>
      </c>
      <c r="I15" s="39">
        <f>'Nhan su'!N10*12</f>
        <v>24</v>
      </c>
      <c r="J15" s="39">
        <f>'Ke toan'!N9*12</f>
        <v>18</v>
      </c>
      <c r="K15" s="39">
        <f t="shared" si="2"/>
        <v>156</v>
      </c>
      <c r="L15" s="43">
        <f t="shared" si="1"/>
        <v>2.4957872681688507E-2</v>
      </c>
    </row>
    <row r="16" spans="1:12" x14ac:dyDescent="0.2">
      <c r="A16" s="7">
        <v>11</v>
      </c>
      <c r="B16" s="65"/>
      <c r="C16" s="66"/>
      <c r="D16" s="37" t="s">
        <v>61</v>
      </c>
      <c r="E16" s="39"/>
      <c r="F16" s="39"/>
      <c r="G16" s="39"/>
      <c r="H16" s="39"/>
      <c r="I16" s="39"/>
      <c r="J16" s="39"/>
      <c r="K16" s="39">
        <f t="shared" si="2"/>
        <v>0</v>
      </c>
      <c r="L16" s="43">
        <f t="shared" si="1"/>
        <v>0</v>
      </c>
    </row>
    <row r="17" spans="1:12" x14ac:dyDescent="0.2">
      <c r="A17" s="7">
        <v>12</v>
      </c>
      <c r="B17" s="65"/>
      <c r="C17" s="66" t="s">
        <v>64</v>
      </c>
      <c r="D17" s="37" t="s">
        <v>66</v>
      </c>
      <c r="E17" s="39">
        <f>Marketing!H14*12</f>
        <v>90</v>
      </c>
      <c r="F17" s="39">
        <f>'Tinh thu chinh sach Sale'!H14*12</f>
        <v>570</v>
      </c>
      <c r="G17" s="39">
        <f>'San xuat'!H14*12</f>
        <v>570</v>
      </c>
      <c r="H17" s="39">
        <f>'Giam doc'!H8*12</f>
        <v>0</v>
      </c>
      <c r="I17" s="39">
        <f>'Nhan su'!H10*12</f>
        <v>270</v>
      </c>
      <c r="J17" s="39">
        <f>'Ke toan'!H9*12</f>
        <v>180</v>
      </c>
      <c r="K17" s="39">
        <f t="shared" si="2"/>
        <v>1680</v>
      </c>
      <c r="L17" s="43">
        <f t="shared" si="1"/>
        <v>0.26877709041818393</v>
      </c>
    </row>
    <row r="18" spans="1:12" x14ac:dyDescent="0.2">
      <c r="A18" s="7">
        <v>13</v>
      </c>
      <c r="B18" s="65"/>
      <c r="C18" s="66"/>
      <c r="D18" s="37" t="s">
        <v>65</v>
      </c>
      <c r="E18" s="39"/>
      <c r="F18" s="39"/>
      <c r="G18" s="39"/>
      <c r="H18" s="39"/>
      <c r="I18" s="39"/>
      <c r="J18" s="39"/>
      <c r="K18" s="39">
        <f t="shared" si="2"/>
        <v>0</v>
      </c>
      <c r="L18" s="43">
        <f t="shared" si="1"/>
        <v>0</v>
      </c>
    </row>
    <row r="19" spans="1:12" x14ac:dyDescent="0.2">
      <c r="A19" s="7">
        <v>14</v>
      </c>
      <c r="B19" s="65"/>
      <c r="C19" s="66"/>
      <c r="D19" s="37" t="s">
        <v>67</v>
      </c>
      <c r="E19" s="39"/>
      <c r="F19" s="39"/>
      <c r="G19" s="39"/>
      <c r="H19" s="39"/>
      <c r="I19" s="39"/>
      <c r="J19" s="39"/>
      <c r="K19" s="39">
        <f t="shared" si="2"/>
        <v>0</v>
      </c>
      <c r="L19" s="43">
        <f t="shared" si="1"/>
        <v>0</v>
      </c>
    </row>
    <row r="20" spans="1:12" x14ac:dyDescent="0.2">
      <c r="A20" s="7">
        <v>15</v>
      </c>
      <c r="B20" s="65"/>
      <c r="C20" s="66"/>
      <c r="D20" s="37" t="s">
        <v>68</v>
      </c>
      <c r="E20" s="39"/>
      <c r="F20" s="39"/>
      <c r="G20" s="39"/>
      <c r="H20" s="39"/>
      <c r="I20" s="39"/>
      <c r="J20" s="39"/>
      <c r="K20" s="39">
        <f t="shared" si="2"/>
        <v>0</v>
      </c>
      <c r="L20" s="43">
        <f t="shared" si="1"/>
        <v>0</v>
      </c>
    </row>
    <row r="21" spans="1:12" x14ac:dyDescent="0.2">
      <c r="A21" s="7">
        <v>16</v>
      </c>
      <c r="B21" s="65"/>
      <c r="C21" s="66"/>
      <c r="D21" s="37" t="s">
        <v>69</v>
      </c>
      <c r="E21" s="39"/>
      <c r="F21" s="39"/>
      <c r="G21" s="39"/>
      <c r="H21" s="39"/>
      <c r="I21" s="39"/>
      <c r="J21" s="39"/>
      <c r="K21" s="39">
        <f t="shared" si="2"/>
        <v>0</v>
      </c>
      <c r="L21" s="43">
        <f t="shared" si="1"/>
        <v>0</v>
      </c>
    </row>
    <row r="22" spans="1:12" x14ac:dyDescent="0.2">
      <c r="A22" s="7">
        <v>17</v>
      </c>
      <c r="B22" s="65" t="s">
        <v>70</v>
      </c>
      <c r="C22" s="63" t="s">
        <v>23</v>
      </c>
      <c r="D22" s="37" t="s">
        <v>71</v>
      </c>
      <c r="E22" s="39">
        <f>Marketing!P14*12</f>
        <v>27.54</v>
      </c>
      <c r="F22" s="39">
        <f>'Tinh thu chinh sach Sale'!P14*12</f>
        <v>88.74</v>
      </c>
      <c r="G22" s="39">
        <f>'San xuat'!P14*12</f>
        <v>88.74</v>
      </c>
      <c r="H22" s="39">
        <f>'Giam doc'!P8*12</f>
        <v>17.34</v>
      </c>
      <c r="I22" s="39">
        <f>'Nhan su'!P10*12</f>
        <v>47.94</v>
      </c>
      <c r="J22" s="39">
        <f>'Ke toan'!P9*12</f>
        <v>37.740000000000009</v>
      </c>
      <c r="K22" s="39">
        <f t="shared" si="2"/>
        <v>308.03999999999996</v>
      </c>
      <c r="L22" s="43">
        <f t="shared" si="1"/>
        <v>4.9282199364534145E-2</v>
      </c>
    </row>
    <row r="23" spans="1:12" x14ac:dyDescent="0.2">
      <c r="A23" s="7">
        <v>18</v>
      </c>
      <c r="B23" s="65"/>
      <c r="C23" s="63"/>
      <c r="D23" s="37" t="s">
        <v>72</v>
      </c>
      <c r="E23" s="39">
        <f>Marketing!Q14*12</f>
        <v>12.96</v>
      </c>
      <c r="F23" s="39">
        <f>'Tinh thu chinh sach Sale'!Q14*12</f>
        <v>41.76</v>
      </c>
      <c r="G23" s="39">
        <f>'San xuat'!Q14*12</f>
        <v>41.76</v>
      </c>
      <c r="H23" s="39">
        <f>'Giam doc'!Q8*12</f>
        <v>8.16</v>
      </c>
      <c r="I23" s="39">
        <f>'Nhan su'!Q10*12</f>
        <v>22.560000000000002</v>
      </c>
      <c r="J23" s="39">
        <f>'Ke toan'!Q9*12</f>
        <v>17.759999999999998</v>
      </c>
      <c r="K23" s="39">
        <f t="shared" si="2"/>
        <v>144.95999999999998</v>
      </c>
      <c r="L23" s="43">
        <f t="shared" si="1"/>
        <v>2.319162323036901E-2</v>
      </c>
    </row>
    <row r="24" spans="1:12" x14ac:dyDescent="0.2">
      <c r="A24" s="7">
        <v>19</v>
      </c>
      <c r="B24" s="65"/>
      <c r="C24" s="63" t="s">
        <v>24</v>
      </c>
      <c r="D24" s="37" t="s">
        <v>71</v>
      </c>
      <c r="E24" s="39">
        <f>Marketing!R14*12</f>
        <v>4.8600000000000003</v>
      </c>
      <c r="F24" s="39">
        <f>'Tinh thu chinh sach Sale'!R14*12</f>
        <v>15.660000000000002</v>
      </c>
      <c r="G24" s="39">
        <f>'San xuat'!R14*12</f>
        <v>15.660000000000002</v>
      </c>
      <c r="H24" s="39">
        <f>'Giam doc'!R8*12</f>
        <v>3.06</v>
      </c>
      <c r="I24" s="39">
        <f>'Nhan su'!R10*12</f>
        <v>8.4599999999999991</v>
      </c>
      <c r="J24" s="39">
        <f>'Ke toan'!R9*12</f>
        <v>6.6599999999999993</v>
      </c>
      <c r="K24" s="39">
        <f t="shared" si="2"/>
        <v>54.360000000000007</v>
      </c>
      <c r="L24" s="43">
        <f t="shared" si="1"/>
        <v>8.6968587113883805E-3</v>
      </c>
    </row>
    <row r="25" spans="1:12" x14ac:dyDescent="0.2">
      <c r="A25" s="7">
        <v>20</v>
      </c>
      <c r="B25" s="65"/>
      <c r="C25" s="63"/>
      <c r="D25" s="37" t="s">
        <v>72</v>
      </c>
      <c r="E25" s="39">
        <f>Marketing!S14*12</f>
        <v>2.4300000000000002</v>
      </c>
      <c r="F25" s="39">
        <f>'Tinh thu chinh sach Sale'!S14*12</f>
        <v>7.830000000000001</v>
      </c>
      <c r="G25" s="39">
        <f>'San xuat'!S14*12</f>
        <v>7.830000000000001</v>
      </c>
      <c r="H25" s="39">
        <f>'Giam doc'!S8*12</f>
        <v>1.53</v>
      </c>
      <c r="I25" s="39">
        <f>'Nhan su'!S10*12</f>
        <v>4.2299999999999995</v>
      </c>
      <c r="J25" s="39">
        <f>'Ke toan'!S9*12</f>
        <v>3.3299999999999996</v>
      </c>
      <c r="K25" s="39">
        <f t="shared" si="2"/>
        <v>27.180000000000003</v>
      </c>
      <c r="L25" s="43">
        <f t="shared" si="1"/>
        <v>4.3484293556941903E-3</v>
      </c>
    </row>
    <row r="26" spans="1:12" x14ac:dyDescent="0.2">
      <c r="A26" s="7">
        <v>21</v>
      </c>
      <c r="B26" s="65"/>
      <c r="C26" s="63" t="s">
        <v>25</v>
      </c>
      <c r="D26" s="37" t="s">
        <v>71</v>
      </c>
      <c r="E26" s="39">
        <f>Marketing!T14*12</f>
        <v>0.81</v>
      </c>
      <c r="F26" s="39">
        <f>'Tinh thu chinh sach Sale'!T14*12</f>
        <v>2.61</v>
      </c>
      <c r="G26" s="39">
        <f>'San xuat'!T14*12</f>
        <v>2.61</v>
      </c>
      <c r="H26" s="39">
        <f>'Giam doc'!T8*12</f>
        <v>0.51</v>
      </c>
      <c r="I26" s="39">
        <f>'Nhan su'!T10*12</f>
        <v>1.4100000000000001</v>
      </c>
      <c r="J26" s="39">
        <f>'Ke toan'!T9*12</f>
        <v>1.1099999999999999</v>
      </c>
      <c r="K26" s="39">
        <f t="shared" si="2"/>
        <v>9.0599999999999987</v>
      </c>
      <c r="L26" s="43">
        <f t="shared" si="1"/>
        <v>1.4494764518980631E-3</v>
      </c>
    </row>
    <row r="27" spans="1:12" x14ac:dyDescent="0.2">
      <c r="A27" s="7">
        <v>22</v>
      </c>
      <c r="B27" s="65"/>
      <c r="C27" s="63"/>
      <c r="D27" s="37" t="s">
        <v>72</v>
      </c>
      <c r="E27" s="39">
        <f>Marketing!U14*12</f>
        <v>0</v>
      </c>
      <c r="F27" s="39">
        <f>'Tinh thu chinh sach Sale'!U14*12</f>
        <v>0</v>
      </c>
      <c r="G27" s="39">
        <f>'San xuat'!U14*12</f>
        <v>0</v>
      </c>
      <c r="H27" s="39">
        <f>'Giam doc'!U8*12</f>
        <v>0</v>
      </c>
      <c r="I27" s="39">
        <f>'Nhan su'!U10*12</f>
        <v>0</v>
      </c>
      <c r="J27" s="39">
        <f>'Ke toan'!U9*12</f>
        <v>0</v>
      </c>
      <c r="K27" s="39">
        <f t="shared" si="2"/>
        <v>0</v>
      </c>
      <c r="L27" s="43">
        <f t="shared" si="1"/>
        <v>0</v>
      </c>
    </row>
    <row r="28" spans="1:12" x14ac:dyDescent="0.2">
      <c r="A28" s="7">
        <v>23</v>
      </c>
      <c r="B28" s="65"/>
      <c r="C28" s="63" t="s">
        <v>26</v>
      </c>
      <c r="D28" s="37" t="s">
        <v>71</v>
      </c>
      <c r="E28" s="39">
        <f>Marketing!V14*12</f>
        <v>1.62</v>
      </c>
      <c r="F28" s="39">
        <f>'Tinh thu chinh sach Sale'!V14*12</f>
        <v>5.22</v>
      </c>
      <c r="G28" s="39">
        <f>'San xuat'!V14*12</f>
        <v>5.22</v>
      </c>
      <c r="H28" s="39">
        <f>'Giam doc'!V8*12</f>
        <v>1.02</v>
      </c>
      <c r="I28" s="39">
        <f>'Nhan su'!V10*12</f>
        <v>2.8200000000000003</v>
      </c>
      <c r="J28" s="39">
        <f>'Ke toan'!V9*12</f>
        <v>2.2199999999999998</v>
      </c>
      <c r="K28" s="39">
        <f t="shared" si="2"/>
        <v>18.119999999999997</v>
      </c>
      <c r="L28" s="43">
        <f t="shared" si="1"/>
        <v>2.8989529037961263E-3</v>
      </c>
    </row>
    <row r="29" spans="1:12" x14ac:dyDescent="0.2">
      <c r="A29" s="7">
        <v>24</v>
      </c>
      <c r="B29" s="65"/>
      <c r="C29" s="63"/>
      <c r="D29" s="37" t="s">
        <v>72</v>
      </c>
      <c r="E29" s="39">
        <f>Marketing!W14*12</f>
        <v>1.62</v>
      </c>
      <c r="F29" s="39">
        <f>'Tinh thu chinh sach Sale'!W14*12</f>
        <v>5.22</v>
      </c>
      <c r="G29" s="39">
        <f>'San xuat'!W14*12</f>
        <v>5.22</v>
      </c>
      <c r="H29" s="39">
        <f>'Giam doc'!W8*12</f>
        <v>1.02</v>
      </c>
      <c r="I29" s="39">
        <f>'Nhan su'!W10*12</f>
        <v>2.8200000000000003</v>
      </c>
      <c r="J29" s="39">
        <f>'Ke toan'!W9*12</f>
        <v>2.2199999999999998</v>
      </c>
      <c r="K29" s="39">
        <f t="shared" si="2"/>
        <v>18.119999999999997</v>
      </c>
      <c r="L29" s="43">
        <f t="shared" si="1"/>
        <v>2.8989529037961263E-3</v>
      </c>
    </row>
    <row r="30" spans="1:12" x14ac:dyDescent="0.2">
      <c r="A30" s="7">
        <v>25</v>
      </c>
      <c r="B30" s="65"/>
      <c r="C30" s="65" t="s">
        <v>12</v>
      </c>
      <c r="D30" s="37" t="s">
        <v>71</v>
      </c>
      <c r="E30" s="39">
        <f>Marketing!X14*12</f>
        <v>3.24</v>
      </c>
      <c r="F30" s="39">
        <f>'Tinh thu chinh sach Sale'!X14*12</f>
        <v>10.44</v>
      </c>
      <c r="G30" s="39">
        <f>'San xuat'!X14*12</f>
        <v>10.44</v>
      </c>
      <c r="H30" s="39">
        <f>'Giam doc'!X8*12</f>
        <v>2.04</v>
      </c>
      <c r="I30" s="39">
        <f>'Nhan su'!X10*12</f>
        <v>5.6400000000000006</v>
      </c>
      <c r="J30" s="39">
        <f>'Ke toan'!X9*12</f>
        <v>4.4399999999999995</v>
      </c>
      <c r="K30" s="39">
        <f t="shared" si="2"/>
        <v>36.239999999999995</v>
      </c>
      <c r="L30" s="43">
        <f t="shared" si="1"/>
        <v>5.7979058075922525E-3</v>
      </c>
    </row>
    <row r="31" spans="1:12" x14ac:dyDescent="0.2">
      <c r="A31" s="7">
        <v>26</v>
      </c>
      <c r="B31" s="65"/>
      <c r="C31" s="65"/>
      <c r="D31" s="37" t="s">
        <v>72</v>
      </c>
      <c r="E31" s="39">
        <f>Marketing!Y14*12</f>
        <v>1.62</v>
      </c>
      <c r="F31" s="39">
        <f>'Tinh thu chinh sach Sale'!Y14*12</f>
        <v>5.22</v>
      </c>
      <c r="G31" s="39">
        <f>'San xuat'!Y14*12</f>
        <v>5.22</v>
      </c>
      <c r="H31" s="39">
        <f>'Giam doc'!Y8*12</f>
        <v>1.02</v>
      </c>
      <c r="I31" s="39">
        <f>'Nhan su'!Y10*12</f>
        <v>2.8200000000000003</v>
      </c>
      <c r="J31" s="39">
        <f>'Ke toan'!Y9*12</f>
        <v>2.2199999999999998</v>
      </c>
      <c r="K31" s="39">
        <f t="shared" si="2"/>
        <v>18.119999999999997</v>
      </c>
      <c r="L31" s="43">
        <f t="shared" si="1"/>
        <v>2.8989529037961263E-3</v>
      </c>
    </row>
    <row r="32" spans="1:12" x14ac:dyDescent="0.2">
      <c r="A32" s="7">
        <v>27</v>
      </c>
      <c r="B32" s="64" t="s">
        <v>14</v>
      </c>
      <c r="C32" s="63" t="s">
        <v>27</v>
      </c>
      <c r="D32" s="63"/>
      <c r="E32" s="39">
        <f>Marketing!AA14*12</f>
        <v>9.4666666666666686</v>
      </c>
      <c r="F32" s="39">
        <f>'Tinh thu chinh sach Sale'!AA14*12</f>
        <v>38.266666666666666</v>
      </c>
      <c r="G32" s="39">
        <f>'San xuat'!AA14*12</f>
        <v>38.266666666666666</v>
      </c>
      <c r="H32" s="39">
        <f>'Giam doc'!AA8*12</f>
        <v>4.666666666666667</v>
      </c>
      <c r="I32" s="39">
        <f>'Nhan su'!AA10*12</f>
        <v>19.06666666666667</v>
      </c>
      <c r="J32" s="39">
        <f>'Ke toan'!AA9*12</f>
        <v>14.266666666666666</v>
      </c>
      <c r="K32" s="39">
        <f t="shared" si="2"/>
        <v>124.00000000000001</v>
      </c>
      <c r="L32" s="43">
        <f t="shared" si="1"/>
        <v>1.9838309054675481E-2</v>
      </c>
    </row>
    <row r="33" spans="1:12" x14ac:dyDescent="0.2">
      <c r="A33" s="7">
        <v>28</v>
      </c>
      <c r="B33" s="64"/>
      <c r="C33" s="63" t="s">
        <v>28</v>
      </c>
      <c r="D33" s="63"/>
      <c r="E33" s="39">
        <f>Marketing!AB14*12</f>
        <v>43.643333333333331</v>
      </c>
      <c r="F33" s="39">
        <f>'Tinh thu chinh sach Sale'!AB14*12</f>
        <v>187.64333333333335</v>
      </c>
      <c r="G33" s="39">
        <f>'San xuat'!AB14*12</f>
        <v>187.64333333333335</v>
      </c>
      <c r="H33" s="39">
        <f>'Giam doc'!AB8*12</f>
        <v>19.643333333333334</v>
      </c>
      <c r="I33" s="39">
        <f>'Nhan su'!AB10*12</f>
        <v>91.643333333333331</v>
      </c>
      <c r="J33" s="39">
        <f>'Ke toan'!AB9*12</f>
        <v>67.643333333333331</v>
      </c>
      <c r="K33" s="39">
        <f t="shared" si="2"/>
        <v>597.86</v>
      </c>
      <c r="L33" s="43">
        <f t="shared" si="1"/>
        <v>9.5649447188937767E-2</v>
      </c>
    </row>
    <row r="34" spans="1:12" x14ac:dyDescent="0.2">
      <c r="A34" s="7">
        <v>29</v>
      </c>
      <c r="B34" s="64" t="s">
        <v>16</v>
      </c>
      <c r="C34" s="29" t="s">
        <v>40</v>
      </c>
      <c r="D34" s="30">
        <v>0.01</v>
      </c>
      <c r="E34" s="39">
        <f>Marketing!AF14*12</f>
        <v>0</v>
      </c>
      <c r="F34" s="39">
        <f>'Tinh thu chinh sach Sale'!AF14*12</f>
        <v>210</v>
      </c>
      <c r="G34" s="39">
        <f>'San xuat'!AF14*12</f>
        <v>0</v>
      </c>
      <c r="H34" s="39">
        <f>'Giam doc'!AF8*12</f>
        <v>0</v>
      </c>
      <c r="I34" s="39">
        <f>'Nhan su'!AF10*12</f>
        <v>90</v>
      </c>
      <c r="J34" s="39">
        <f>'Ke toan'!AF9*12</f>
        <v>60</v>
      </c>
      <c r="K34" s="39">
        <f t="shared" si="2"/>
        <v>360</v>
      </c>
      <c r="L34" s="43">
        <f t="shared" si="1"/>
        <v>5.7595090803896555E-2</v>
      </c>
    </row>
    <row r="35" spans="1:12" x14ac:dyDescent="0.2">
      <c r="A35" s="7">
        <v>30</v>
      </c>
      <c r="B35" s="64"/>
      <c r="C35" s="63" t="s">
        <v>32</v>
      </c>
      <c r="D35" s="63"/>
      <c r="E35" s="39">
        <f>Marketing!AG14*12</f>
        <v>12</v>
      </c>
      <c r="F35" s="39">
        <f>'Tinh thu chinh sach Sale'!AG14*12</f>
        <v>48</v>
      </c>
      <c r="G35" s="39">
        <f>'San xuat'!AG14*12</f>
        <v>48</v>
      </c>
      <c r="H35" s="39">
        <f>'Giam doc'!AG8*12</f>
        <v>6</v>
      </c>
      <c r="I35" s="39">
        <f>'Nhan su'!AG10*12</f>
        <v>24</v>
      </c>
      <c r="J35" s="39">
        <f>'Ke toan'!AG9*12</f>
        <v>18</v>
      </c>
      <c r="K35" s="39">
        <f t="shared" si="2"/>
        <v>156</v>
      </c>
      <c r="L35" s="43">
        <f t="shared" si="1"/>
        <v>2.4957872681688507E-2</v>
      </c>
    </row>
    <row r="36" spans="1:12" x14ac:dyDescent="0.2">
      <c r="A36" s="7">
        <v>31</v>
      </c>
      <c r="B36" s="64"/>
      <c r="C36" s="63" t="s">
        <v>33</v>
      </c>
      <c r="D36" s="63"/>
      <c r="E36" s="39">
        <f>Marketing!AH14*12</f>
        <v>0</v>
      </c>
      <c r="F36" s="39">
        <f>'Tinh thu chinh sach Sale'!AH14*12</f>
        <v>0</v>
      </c>
      <c r="G36" s="39">
        <f>'San xuat'!AH14*12</f>
        <v>0</v>
      </c>
      <c r="H36" s="39">
        <f>'Giam doc'!AH8*12</f>
        <v>0</v>
      </c>
      <c r="I36" s="39">
        <f>'Nhan su'!AH10*12</f>
        <v>0</v>
      </c>
      <c r="J36" s="39">
        <f>'Ke toan'!AH9*12</f>
        <v>0</v>
      </c>
      <c r="K36" s="39">
        <f t="shared" si="2"/>
        <v>0</v>
      </c>
      <c r="L36" s="43">
        <f t="shared" si="1"/>
        <v>0</v>
      </c>
    </row>
    <row r="37" spans="1:12" x14ac:dyDescent="0.2">
      <c r="A37" s="7">
        <v>32</v>
      </c>
      <c r="B37" s="63" t="s">
        <v>15</v>
      </c>
      <c r="C37" s="63" t="s">
        <v>29</v>
      </c>
      <c r="D37" s="63"/>
      <c r="E37" s="39">
        <f>Marketing!AC14*12</f>
        <v>9.6000000000000014</v>
      </c>
      <c r="F37" s="39">
        <f>'Tinh thu chinh sach Sale'!AC14*12</f>
        <v>45.599999999999994</v>
      </c>
      <c r="G37" s="39">
        <f>'San xuat'!AC14*12</f>
        <v>45.599999999999994</v>
      </c>
      <c r="H37" s="39">
        <f>'Giam doc'!AC8*12</f>
        <v>3.5999999999999996</v>
      </c>
      <c r="I37" s="39">
        <f>'Nhan su'!AC10*12</f>
        <v>21.6</v>
      </c>
      <c r="J37" s="39">
        <f>'Ke toan'!AC9*12</f>
        <v>15.600000000000001</v>
      </c>
      <c r="K37" s="39">
        <f t="shared" si="2"/>
        <v>141.59999999999997</v>
      </c>
      <c r="L37" s="43">
        <f t="shared" si="1"/>
        <v>2.2654069049532637E-2</v>
      </c>
    </row>
    <row r="38" spans="1:12" x14ac:dyDescent="0.2">
      <c r="A38" s="7">
        <v>33</v>
      </c>
      <c r="B38" s="63"/>
      <c r="C38" s="63" t="s">
        <v>30</v>
      </c>
      <c r="D38" s="63"/>
      <c r="E38" s="39">
        <f>Marketing!AD14*12</f>
        <v>25.745454545454546</v>
      </c>
      <c r="F38" s="39">
        <f>'Tinh thu chinh sach Sale'!AD14*12</f>
        <v>97.745454545454535</v>
      </c>
      <c r="G38" s="39">
        <f>'San xuat'!AD14*12</f>
        <v>97.745454545454535</v>
      </c>
      <c r="H38" s="39">
        <f>'Giam doc'!AD8*12</f>
        <v>13.745454545454546</v>
      </c>
      <c r="I38" s="39">
        <f>'Nhan su'!AD10*12</f>
        <v>49.74545454545455</v>
      </c>
      <c r="J38" s="39">
        <f>'Ke toan'!AD9*12</f>
        <v>37.74545454545455</v>
      </c>
      <c r="K38" s="39">
        <f t="shared" si="2"/>
        <v>322.4727272727273</v>
      </c>
      <c r="L38" s="43">
        <f t="shared" si="1"/>
        <v>5.1591238914035824E-2</v>
      </c>
    </row>
    <row r="39" spans="1:12" x14ac:dyDescent="0.2">
      <c r="A39" s="7">
        <v>34</v>
      </c>
      <c r="B39" s="63"/>
      <c r="C39" s="64" t="s">
        <v>31</v>
      </c>
      <c r="D39" s="64"/>
      <c r="E39" s="39">
        <f>Marketing!AE14*12</f>
        <v>4.8000000000000007</v>
      </c>
      <c r="F39" s="39">
        <f>'Tinh thu chinh sach Sale'!AE14*12</f>
        <v>19.2</v>
      </c>
      <c r="G39" s="39">
        <f>'San xuat'!AE14*12</f>
        <v>19.2</v>
      </c>
      <c r="H39" s="39">
        <f>'Giam doc'!AE8*12</f>
        <v>2.4000000000000004</v>
      </c>
      <c r="I39" s="39">
        <f>'Nhan su'!AE10*12</f>
        <v>9.6000000000000014</v>
      </c>
      <c r="J39" s="39">
        <f>'Ke toan'!AE9*12</f>
        <v>7.2000000000000011</v>
      </c>
      <c r="K39" s="39">
        <f t="shared" si="2"/>
        <v>62.400000000000006</v>
      </c>
      <c r="L39" s="43">
        <f t="shared" si="1"/>
        <v>9.9831490726754041E-3</v>
      </c>
    </row>
    <row r="40" spans="1:12" x14ac:dyDescent="0.2">
      <c r="A40" s="40"/>
      <c r="B40" s="55" t="s">
        <v>75</v>
      </c>
      <c r="C40" s="55"/>
      <c r="D40" s="55"/>
      <c r="E40" s="41">
        <f t="shared" ref="E40:K40" si="3">SUM(E8:E39)</f>
        <v>440.35545454545462</v>
      </c>
      <c r="F40" s="41">
        <f t="shared" si="3"/>
        <v>2033.9554545454546</v>
      </c>
      <c r="G40" s="41">
        <f t="shared" si="3"/>
        <v>1823.9554545454546</v>
      </c>
      <c r="H40" s="41">
        <f t="shared" si="3"/>
        <v>199.75545454545457</v>
      </c>
      <c r="I40" s="41">
        <f t="shared" si="3"/>
        <v>1011.5554545454548</v>
      </c>
      <c r="J40" s="41">
        <f t="shared" si="3"/>
        <v>740.9554545454547</v>
      </c>
      <c r="K40" s="41">
        <f t="shared" si="3"/>
        <v>6250.5327272727263</v>
      </c>
      <c r="L40" s="44">
        <f t="shared" si="1"/>
        <v>0.99999999999999956</v>
      </c>
    </row>
  </sheetData>
  <mergeCells count="29">
    <mergeCell ref="B8:B21"/>
    <mergeCell ref="C8:C9"/>
    <mergeCell ref="C10:C13"/>
    <mergeCell ref="C14:C16"/>
    <mergeCell ref="C17:C21"/>
    <mergeCell ref="B34:B36"/>
    <mergeCell ref="C35:D35"/>
    <mergeCell ref="C36:D36"/>
    <mergeCell ref="C22:C23"/>
    <mergeCell ref="C24:C25"/>
    <mergeCell ref="C26:C27"/>
    <mergeCell ref="C28:C29"/>
    <mergeCell ref="C30:C31"/>
    <mergeCell ref="B40:D40"/>
    <mergeCell ref="B7:D7"/>
    <mergeCell ref="B6:D6"/>
    <mergeCell ref="A3:A5"/>
    <mergeCell ref="K4:K5"/>
    <mergeCell ref="E3:L3"/>
    <mergeCell ref="L4:L5"/>
    <mergeCell ref="B37:B39"/>
    <mergeCell ref="C37:D37"/>
    <mergeCell ref="C38:D38"/>
    <mergeCell ref="C39:D39"/>
    <mergeCell ref="B3:D5"/>
    <mergeCell ref="B22:B31"/>
    <mergeCell ref="B32:B33"/>
    <mergeCell ref="C32:D32"/>
    <mergeCell ref="C33:D3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pane xSplit="3" ySplit="5" topLeftCell="D6" activePane="bottomRight" state="frozen"/>
      <selection pane="topRight" activeCell="D1" sqref="D1"/>
      <selection pane="bottomLeft" activeCell="A6" sqref="A6"/>
      <selection pane="bottomRight" activeCell="F17" sqref="F17"/>
    </sheetView>
  </sheetViews>
  <sheetFormatPr defaultRowHeight="14.25" x14ac:dyDescent="0.2"/>
  <cols>
    <col min="1" max="1" width="3.875" customWidth="1"/>
    <col min="3" max="3" width="14.875" customWidth="1"/>
    <col min="4" max="11" width="10.25" customWidth="1"/>
  </cols>
  <sheetData>
    <row r="1" spans="1:11" ht="15" x14ac:dyDescent="0.25">
      <c r="A1" s="27" t="s">
        <v>103</v>
      </c>
    </row>
    <row r="2" spans="1:11" x14ac:dyDescent="0.2">
      <c r="C2" t="s">
        <v>50</v>
      </c>
    </row>
    <row r="3" spans="1:11" ht="15" x14ac:dyDescent="0.25">
      <c r="A3" s="68" t="s">
        <v>92</v>
      </c>
      <c r="B3" s="68" t="s">
        <v>115</v>
      </c>
      <c r="C3" s="68" t="s">
        <v>2</v>
      </c>
      <c r="D3" s="69" t="s">
        <v>90</v>
      </c>
      <c r="E3" s="69"/>
      <c r="F3" s="69"/>
      <c r="G3" s="69"/>
      <c r="H3" s="69"/>
      <c r="I3" s="69"/>
      <c r="J3" s="69"/>
      <c r="K3" s="69"/>
    </row>
    <row r="4" spans="1:11" ht="15" x14ac:dyDescent="0.25">
      <c r="A4" s="68"/>
      <c r="B4" s="68"/>
      <c r="C4" s="68"/>
      <c r="D4" s="46" t="s">
        <v>51</v>
      </c>
      <c r="E4" s="46" t="s">
        <v>52</v>
      </c>
      <c r="F4" s="46" t="s">
        <v>53</v>
      </c>
      <c r="G4" s="46" t="s">
        <v>73</v>
      </c>
      <c r="H4" s="46" t="s">
        <v>30</v>
      </c>
      <c r="I4" s="46" t="s">
        <v>31</v>
      </c>
      <c r="J4" s="70" t="s">
        <v>91</v>
      </c>
      <c r="K4" s="70" t="s">
        <v>95</v>
      </c>
    </row>
    <row r="5" spans="1:11" ht="15" x14ac:dyDescent="0.25">
      <c r="A5" s="68"/>
      <c r="B5" s="68"/>
      <c r="C5" s="68"/>
      <c r="D5" s="47">
        <f>'KH Doanh thu -  Chi phi CTy'!C13</f>
        <v>0.1</v>
      </c>
      <c r="E5" s="47">
        <f>'KH Doanh thu -  Chi phi CTy'!C14</f>
        <v>0.5</v>
      </c>
      <c r="F5" s="47">
        <f>'KH Doanh thu -  Chi phi CTy'!C15</f>
        <v>0.05</v>
      </c>
      <c r="G5" s="47">
        <f>'KH Doanh thu -  Chi phi CTy'!C16</f>
        <v>0.03</v>
      </c>
      <c r="H5" s="47">
        <f>'KH Doanh thu -  Chi phi CTy'!C17</f>
        <v>0.02</v>
      </c>
      <c r="I5" s="47">
        <f>'KH Doanh thu -  Chi phi CTy'!C18</f>
        <v>0</v>
      </c>
      <c r="J5" s="71"/>
      <c r="K5" s="71"/>
    </row>
    <row r="6" spans="1:11" x14ac:dyDescent="0.2">
      <c r="A6" s="7">
        <v>1</v>
      </c>
      <c r="B6" s="66" t="s">
        <v>104</v>
      </c>
      <c r="C6" s="7" t="s">
        <v>107</v>
      </c>
      <c r="D6" s="7"/>
      <c r="E6" s="7"/>
      <c r="F6" s="7"/>
      <c r="G6" s="7">
        <v>1</v>
      </c>
      <c r="H6" s="7"/>
      <c r="I6" s="7"/>
      <c r="J6" s="7">
        <f t="shared" ref="J6:J16" si="0">SUM(D6:I6)</f>
        <v>1</v>
      </c>
      <c r="K6" s="45">
        <f t="shared" ref="K6:K17" si="1">J6/$J$17</f>
        <v>0.04</v>
      </c>
    </row>
    <row r="7" spans="1:11" x14ac:dyDescent="0.2">
      <c r="A7" s="7">
        <v>2</v>
      </c>
      <c r="B7" s="66"/>
      <c r="C7" s="7" t="s">
        <v>109</v>
      </c>
      <c r="D7" s="7"/>
      <c r="E7" s="7"/>
      <c r="F7" s="7"/>
      <c r="G7" s="7">
        <v>0</v>
      </c>
      <c r="H7" s="7"/>
      <c r="I7" s="7"/>
      <c r="J7" s="7">
        <f t="shared" si="0"/>
        <v>0</v>
      </c>
      <c r="K7" s="45">
        <f t="shared" si="1"/>
        <v>0</v>
      </c>
    </row>
    <row r="8" spans="1:11" x14ac:dyDescent="0.2">
      <c r="A8" s="7">
        <v>3</v>
      </c>
      <c r="B8" s="66" t="s">
        <v>15</v>
      </c>
      <c r="C8" s="7" t="s">
        <v>108</v>
      </c>
      <c r="D8" s="7">
        <v>1</v>
      </c>
      <c r="E8" s="7">
        <v>1</v>
      </c>
      <c r="F8" s="7">
        <v>1</v>
      </c>
      <c r="G8" s="7"/>
      <c r="H8" s="7">
        <v>1</v>
      </c>
      <c r="I8" s="7">
        <v>1</v>
      </c>
      <c r="J8" s="7">
        <f t="shared" si="0"/>
        <v>5</v>
      </c>
      <c r="K8" s="45">
        <f t="shared" si="1"/>
        <v>0.2</v>
      </c>
    </row>
    <row r="9" spans="1:11" x14ac:dyDescent="0.2">
      <c r="A9" s="7">
        <v>4</v>
      </c>
      <c r="B9" s="66"/>
      <c r="C9" s="7" t="s">
        <v>110</v>
      </c>
      <c r="D9" s="7">
        <v>0</v>
      </c>
      <c r="E9" s="7">
        <v>0</v>
      </c>
      <c r="F9" s="7">
        <v>0</v>
      </c>
      <c r="G9" s="7"/>
      <c r="H9" s="7">
        <v>0</v>
      </c>
      <c r="I9" s="7">
        <v>0</v>
      </c>
      <c r="J9" s="7">
        <f t="shared" si="0"/>
        <v>0</v>
      </c>
      <c r="K9" s="45">
        <f t="shared" si="1"/>
        <v>0</v>
      </c>
    </row>
    <row r="10" spans="1:11" x14ac:dyDescent="0.2">
      <c r="A10" s="7">
        <v>5</v>
      </c>
      <c r="B10" s="65" t="s">
        <v>105</v>
      </c>
      <c r="C10" s="7" t="s">
        <v>112</v>
      </c>
      <c r="D10" s="7">
        <v>1</v>
      </c>
      <c r="E10" s="7"/>
      <c r="F10" s="7"/>
      <c r="G10" s="7"/>
      <c r="H10" s="7"/>
      <c r="I10" s="7"/>
      <c r="J10" s="7">
        <f t="shared" si="0"/>
        <v>1</v>
      </c>
      <c r="K10" s="45">
        <f t="shared" si="1"/>
        <v>0.04</v>
      </c>
    </row>
    <row r="11" spans="1:11" x14ac:dyDescent="0.2">
      <c r="A11" s="7">
        <v>6</v>
      </c>
      <c r="B11" s="65"/>
      <c r="C11" s="7" t="s">
        <v>113</v>
      </c>
      <c r="D11" s="7"/>
      <c r="E11" s="7">
        <v>7</v>
      </c>
      <c r="F11" s="7"/>
      <c r="G11" s="7"/>
      <c r="H11" s="7"/>
      <c r="I11" s="7"/>
      <c r="J11" s="7">
        <f t="shared" si="0"/>
        <v>7</v>
      </c>
      <c r="K11" s="45">
        <f t="shared" si="1"/>
        <v>0.28000000000000003</v>
      </c>
    </row>
    <row r="12" spans="1:11" x14ac:dyDescent="0.2">
      <c r="A12" s="7">
        <v>7</v>
      </c>
      <c r="B12" s="65"/>
      <c r="C12" s="7" t="s">
        <v>96</v>
      </c>
      <c r="D12" s="7"/>
      <c r="E12" s="7"/>
      <c r="F12" s="7"/>
      <c r="G12" s="7"/>
      <c r="H12" s="7">
        <v>1</v>
      </c>
      <c r="I12" s="7"/>
      <c r="J12" s="7">
        <f t="shared" si="0"/>
        <v>1</v>
      </c>
      <c r="K12" s="45">
        <f t="shared" si="1"/>
        <v>0.04</v>
      </c>
    </row>
    <row r="13" spans="1:11" x14ac:dyDescent="0.2">
      <c r="A13" s="7">
        <v>8</v>
      </c>
      <c r="B13" s="65"/>
      <c r="C13" s="7" t="s">
        <v>97</v>
      </c>
      <c r="D13" s="7"/>
      <c r="E13" s="7"/>
      <c r="F13" s="7"/>
      <c r="G13" s="7"/>
      <c r="H13" s="7">
        <v>1</v>
      </c>
      <c r="I13" s="7"/>
      <c r="J13" s="7">
        <f t="shared" si="0"/>
        <v>1</v>
      </c>
      <c r="K13" s="45">
        <f t="shared" si="1"/>
        <v>0.04</v>
      </c>
    </row>
    <row r="14" spans="1:11" x14ac:dyDescent="0.2">
      <c r="A14" s="7">
        <v>9</v>
      </c>
      <c r="B14" s="65"/>
      <c r="C14" s="7" t="s">
        <v>98</v>
      </c>
      <c r="D14" s="7"/>
      <c r="E14" s="7"/>
      <c r="F14" s="7"/>
      <c r="G14" s="7"/>
      <c r="H14" s="7">
        <v>1</v>
      </c>
      <c r="I14" s="7"/>
      <c r="J14" s="7">
        <f t="shared" si="0"/>
        <v>1</v>
      </c>
      <c r="K14" s="45">
        <f t="shared" si="1"/>
        <v>0.04</v>
      </c>
    </row>
    <row r="15" spans="1:11" x14ac:dyDescent="0.2">
      <c r="A15" s="7">
        <v>10</v>
      </c>
      <c r="B15" s="65"/>
      <c r="C15" s="7" t="s">
        <v>114</v>
      </c>
      <c r="D15" s="7"/>
      <c r="E15" s="7"/>
      <c r="F15" s="7"/>
      <c r="G15" s="7"/>
      <c r="H15" s="7"/>
      <c r="I15" s="7">
        <v>1</v>
      </c>
      <c r="J15" s="7">
        <f t="shared" si="0"/>
        <v>1</v>
      </c>
      <c r="K15" s="45">
        <f t="shared" si="1"/>
        <v>0.04</v>
      </c>
    </row>
    <row r="16" spans="1:11" x14ac:dyDescent="0.2">
      <c r="A16" s="7">
        <v>11</v>
      </c>
      <c r="B16" s="7" t="s">
        <v>106</v>
      </c>
      <c r="C16" s="7" t="s">
        <v>111</v>
      </c>
      <c r="D16" s="7"/>
      <c r="E16" s="7"/>
      <c r="F16" s="7">
        <v>7</v>
      </c>
      <c r="G16" s="7"/>
      <c r="H16" s="7"/>
      <c r="I16" s="7"/>
      <c r="J16" s="7">
        <f t="shared" si="0"/>
        <v>7</v>
      </c>
      <c r="K16" s="45">
        <f t="shared" si="1"/>
        <v>0.28000000000000003</v>
      </c>
    </row>
    <row r="17" spans="1:11" x14ac:dyDescent="0.2">
      <c r="A17" s="48">
        <v>12</v>
      </c>
      <c r="B17" s="67" t="s">
        <v>91</v>
      </c>
      <c r="C17" s="67"/>
      <c r="D17" s="49">
        <f t="shared" ref="D17:J17" si="2">SUM(D6:D16)</f>
        <v>2</v>
      </c>
      <c r="E17" s="49">
        <f t="shared" si="2"/>
        <v>8</v>
      </c>
      <c r="F17" s="49">
        <f t="shared" si="2"/>
        <v>8</v>
      </c>
      <c r="G17" s="49">
        <f t="shared" si="2"/>
        <v>1</v>
      </c>
      <c r="H17" s="49">
        <f t="shared" si="2"/>
        <v>4</v>
      </c>
      <c r="I17" s="49">
        <f t="shared" si="2"/>
        <v>2</v>
      </c>
      <c r="J17" s="49">
        <f t="shared" si="2"/>
        <v>25</v>
      </c>
      <c r="K17" s="50">
        <f t="shared" si="1"/>
        <v>1</v>
      </c>
    </row>
  </sheetData>
  <mergeCells count="10">
    <mergeCell ref="D3:K3"/>
    <mergeCell ref="J4:J5"/>
    <mergeCell ref="K4:K5"/>
    <mergeCell ref="B3:B5"/>
    <mergeCell ref="C3:C5"/>
    <mergeCell ref="B6:B7"/>
    <mergeCell ref="B8:B9"/>
    <mergeCell ref="B10:B15"/>
    <mergeCell ref="B17:C17"/>
    <mergeCell ref="A3: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zoomScaleNormal="100" workbookViewId="0">
      <pane xSplit="2" ySplit="5" topLeftCell="M6" activePane="bottomRight" state="frozen"/>
      <selection activeCell="P9" sqref="P9"/>
      <selection pane="topRight" activeCell="P9" sqref="P9"/>
      <selection pane="bottomLeft" activeCell="P9" sqref="P9"/>
      <selection pane="bottomRight" activeCell="T20" sqref="T20:AC21"/>
    </sheetView>
  </sheetViews>
  <sheetFormatPr defaultRowHeight="14.25" x14ac:dyDescent="0.2"/>
  <cols>
    <col min="1" max="1" width="3.125" bestFit="1" customWidth="1"/>
    <col min="2" max="2" width="5.875" customWidth="1"/>
    <col min="3" max="3" width="9.625" customWidth="1"/>
    <col min="4" max="4" width="4.125" bestFit="1" customWidth="1"/>
    <col min="5" max="5" width="7.5" bestFit="1" customWidth="1"/>
    <col min="6" max="6" width="5.375" bestFit="1" customWidth="1"/>
    <col min="7" max="7" width="4.75" bestFit="1" customWidth="1"/>
    <col min="8" max="8" width="6" bestFit="1" customWidth="1"/>
    <col min="9" max="11" width="4.375" bestFit="1" customWidth="1"/>
    <col min="12" max="12" width="5.25" customWidth="1"/>
    <col min="13" max="13" width="5.625" customWidth="1"/>
    <col min="14" max="14" width="8" bestFit="1" customWidth="1"/>
    <col min="15" max="15" width="8.125" customWidth="1"/>
    <col min="16" max="16" width="8.375" customWidth="1"/>
    <col min="17" max="17" width="6" bestFit="1" customWidth="1"/>
    <col min="18" max="18" width="7.875" bestFit="1" customWidth="1"/>
    <col min="19" max="19" width="6" bestFit="1" customWidth="1"/>
    <col min="20" max="20" width="9.875" bestFit="1" customWidth="1"/>
    <col min="21" max="25" width="6" bestFit="1" customWidth="1"/>
    <col min="29" max="29" width="3.625" bestFit="1" customWidth="1"/>
    <col min="30" max="30" width="4.375" bestFit="1" customWidth="1"/>
    <col min="31" max="32" width="6.125" customWidth="1"/>
    <col min="33" max="33" width="4.5" bestFit="1" customWidth="1"/>
    <col min="34" max="34" width="5.125" bestFit="1" customWidth="1"/>
  </cols>
  <sheetData>
    <row r="1" spans="1:35" ht="15" x14ac:dyDescent="0.25">
      <c r="A1" s="83" t="s">
        <v>100</v>
      </c>
      <c r="B1" s="83"/>
      <c r="C1" s="83"/>
      <c r="D1" s="83"/>
      <c r="E1" s="83"/>
      <c r="F1" s="83"/>
      <c r="G1" s="83"/>
      <c r="H1" s="83"/>
      <c r="I1" s="75" t="str">
        <f>'Dinh bien Chi phí Cty'!E4</f>
        <v>Marketing</v>
      </c>
      <c r="J1" s="75"/>
      <c r="K1" s="75"/>
      <c r="L1" s="2" t="s">
        <v>99</v>
      </c>
      <c r="R1" s="34">
        <f>'KH Doanh thu -  Chi phi CTy'!E5/12</f>
        <v>1666.6666666666667</v>
      </c>
      <c r="S1" s="17">
        <f>'Dinh bien Chi phí Cty'!E5</f>
        <v>0.1</v>
      </c>
      <c r="T1" s="3">
        <f>S1*R1</f>
        <v>166.66666666666669</v>
      </c>
      <c r="U1" t="s">
        <v>41</v>
      </c>
    </row>
    <row r="2" spans="1:35" ht="15" x14ac:dyDescent="0.25">
      <c r="A2" s="26"/>
      <c r="B2" s="1"/>
      <c r="C2" s="1"/>
      <c r="D2" s="2" t="s">
        <v>49</v>
      </c>
      <c r="E2" s="26"/>
      <c r="F2" s="26"/>
      <c r="G2" s="26"/>
      <c r="H2" s="26"/>
      <c r="I2" s="1"/>
      <c r="J2" s="1"/>
      <c r="K2" s="1"/>
      <c r="L2" s="2"/>
      <c r="R2" s="34"/>
      <c r="S2" s="17"/>
      <c r="T2" s="3"/>
    </row>
    <row r="3" spans="1:35" ht="14.25" customHeight="1" x14ac:dyDescent="0.2">
      <c r="A3" s="63" t="s">
        <v>0</v>
      </c>
      <c r="B3" s="78" t="s">
        <v>1</v>
      </c>
      <c r="C3" s="76" t="s">
        <v>2</v>
      </c>
      <c r="D3" s="76" t="s">
        <v>3</v>
      </c>
      <c r="E3" s="63" t="s">
        <v>4</v>
      </c>
      <c r="F3" s="63" t="s">
        <v>5</v>
      </c>
      <c r="G3" s="63"/>
      <c r="H3" s="63" t="s">
        <v>6</v>
      </c>
      <c r="I3" s="63"/>
      <c r="J3" s="63"/>
      <c r="K3" s="63"/>
      <c r="L3" s="78" t="s">
        <v>7</v>
      </c>
      <c r="M3" s="78" t="s">
        <v>8</v>
      </c>
      <c r="N3" s="78" t="s">
        <v>9</v>
      </c>
      <c r="O3" s="78" t="s">
        <v>10</v>
      </c>
      <c r="P3" s="63" t="s">
        <v>11</v>
      </c>
      <c r="Q3" s="63"/>
      <c r="R3" s="63"/>
      <c r="S3" s="63"/>
      <c r="T3" s="63"/>
      <c r="U3" s="63"/>
      <c r="V3" s="63"/>
      <c r="W3" s="63"/>
      <c r="X3" s="64" t="s">
        <v>12</v>
      </c>
      <c r="Y3" s="64"/>
      <c r="Z3" s="78" t="s">
        <v>13</v>
      </c>
      <c r="AA3" s="63" t="s">
        <v>14</v>
      </c>
      <c r="AB3" s="63"/>
      <c r="AC3" s="63" t="s">
        <v>15</v>
      </c>
      <c r="AD3" s="63"/>
      <c r="AE3" s="63"/>
      <c r="AF3" s="63" t="s">
        <v>16</v>
      </c>
      <c r="AG3" s="63"/>
      <c r="AH3" s="63"/>
      <c r="AI3" s="64" t="s">
        <v>17</v>
      </c>
    </row>
    <row r="4" spans="1:35" ht="14.25" customHeight="1" x14ac:dyDescent="0.2">
      <c r="A4" s="63"/>
      <c r="B4" s="80"/>
      <c r="C4" s="84"/>
      <c r="D4" s="84"/>
      <c r="E4" s="63"/>
      <c r="F4" s="63" t="s">
        <v>18</v>
      </c>
      <c r="G4" s="63" t="s">
        <v>19</v>
      </c>
      <c r="H4" s="25" t="s">
        <v>20</v>
      </c>
      <c r="I4" s="25" t="s">
        <v>21</v>
      </c>
      <c r="J4" s="81" t="s">
        <v>22</v>
      </c>
      <c r="K4" s="82"/>
      <c r="L4" s="80"/>
      <c r="M4" s="80"/>
      <c r="N4" s="80"/>
      <c r="O4" s="80"/>
      <c r="P4" s="63" t="s">
        <v>23</v>
      </c>
      <c r="Q4" s="63"/>
      <c r="R4" s="63" t="s">
        <v>24</v>
      </c>
      <c r="S4" s="63"/>
      <c r="T4" s="63" t="s">
        <v>25</v>
      </c>
      <c r="U4" s="63"/>
      <c r="V4" s="63" t="s">
        <v>26</v>
      </c>
      <c r="W4" s="63"/>
      <c r="X4" s="64"/>
      <c r="Y4" s="64"/>
      <c r="Z4" s="80"/>
      <c r="AA4" s="63" t="s">
        <v>27</v>
      </c>
      <c r="AB4" s="63" t="s">
        <v>28</v>
      </c>
      <c r="AC4" s="76" t="s">
        <v>29</v>
      </c>
      <c r="AD4" s="76" t="s">
        <v>30</v>
      </c>
      <c r="AE4" s="78" t="s">
        <v>31</v>
      </c>
      <c r="AF4" s="19" t="s">
        <v>40</v>
      </c>
      <c r="AG4" s="76" t="s">
        <v>32</v>
      </c>
      <c r="AH4" s="76" t="s">
        <v>33</v>
      </c>
      <c r="AI4" s="64"/>
    </row>
    <row r="5" spans="1:35" x14ac:dyDescent="0.2">
      <c r="A5" s="63"/>
      <c r="B5" s="79"/>
      <c r="C5" s="77"/>
      <c r="D5" s="77"/>
      <c r="E5" s="63"/>
      <c r="F5" s="63"/>
      <c r="G5" s="63"/>
      <c r="H5" s="25">
        <v>10</v>
      </c>
      <c r="I5" s="25">
        <v>70</v>
      </c>
      <c r="J5" s="25">
        <v>10</v>
      </c>
      <c r="K5" s="25">
        <v>10</v>
      </c>
      <c r="L5" s="79"/>
      <c r="M5" s="79"/>
      <c r="N5" s="79"/>
      <c r="O5" s="79"/>
      <c r="P5" s="5">
        <f>17%</f>
        <v>0.17</v>
      </c>
      <c r="Q5" s="5">
        <v>0.08</v>
      </c>
      <c r="R5" s="5">
        <f>3%</f>
        <v>0.03</v>
      </c>
      <c r="S5" s="5">
        <v>1.4999999999999999E-2</v>
      </c>
      <c r="T5" s="5">
        <v>5.0000000000000001E-3</v>
      </c>
      <c r="U5" s="5">
        <v>0</v>
      </c>
      <c r="V5" s="5">
        <f>1%</f>
        <v>0.01</v>
      </c>
      <c r="W5" s="5">
        <v>0.01</v>
      </c>
      <c r="X5" s="6">
        <v>0.02</v>
      </c>
      <c r="Y5" s="6">
        <v>0.01</v>
      </c>
      <c r="Z5" s="79"/>
      <c r="AA5" s="63"/>
      <c r="AB5" s="63"/>
      <c r="AC5" s="77"/>
      <c r="AD5" s="77"/>
      <c r="AE5" s="79"/>
      <c r="AF5" s="20">
        <v>0.01</v>
      </c>
      <c r="AG5" s="77"/>
      <c r="AH5" s="77"/>
      <c r="AI5" s="64"/>
    </row>
    <row r="6" spans="1:35" x14ac:dyDescent="0.2">
      <c r="A6" s="7">
        <v>1</v>
      </c>
      <c r="B6" s="7" t="s">
        <v>34</v>
      </c>
      <c r="C6" s="7" t="s">
        <v>94</v>
      </c>
      <c r="D6" s="7">
        <v>3</v>
      </c>
      <c r="E6" s="8"/>
      <c r="F6" s="8">
        <v>4</v>
      </c>
      <c r="G6" s="8">
        <v>1</v>
      </c>
      <c r="H6" s="72">
        <v>5</v>
      </c>
      <c r="I6" s="73"/>
      <c r="J6" s="73"/>
      <c r="K6" s="74"/>
      <c r="L6" s="8">
        <v>0.5</v>
      </c>
      <c r="M6" s="8">
        <v>0.2</v>
      </c>
      <c r="N6" s="8">
        <v>0.5</v>
      </c>
      <c r="O6" s="9">
        <f t="shared" ref="O6" si="0">SUM(F6:N6)</f>
        <v>11.2</v>
      </c>
      <c r="P6" s="10">
        <f t="shared" ref="P6" si="1">(F6+G6)*$P$5</f>
        <v>0.85000000000000009</v>
      </c>
      <c r="Q6" s="11">
        <f>(F6+G6)*$Q$5</f>
        <v>0.4</v>
      </c>
      <c r="R6" s="10">
        <f>(F6+G6)*$R$5</f>
        <v>0.15</v>
      </c>
      <c r="S6" s="11">
        <f>(F6+G6)*$S$5</f>
        <v>7.4999999999999997E-2</v>
      </c>
      <c r="T6" s="10">
        <f>(F6+G6)*$T$5</f>
        <v>2.5000000000000001E-2</v>
      </c>
      <c r="U6" s="11">
        <f>(F6+G6)*$U$5</f>
        <v>0</v>
      </c>
      <c r="V6" s="10">
        <f>(F6+G6)*$V$5</f>
        <v>0.05</v>
      </c>
      <c r="W6" s="11">
        <f>(F6+G6)*$W$5</f>
        <v>0.05</v>
      </c>
      <c r="X6" s="10">
        <f>(F6+G6)*$X$5</f>
        <v>0.1</v>
      </c>
      <c r="Y6" s="11">
        <f>(F6+G6)*$Y$5</f>
        <v>0.05</v>
      </c>
      <c r="Z6" s="18">
        <f t="shared" ref="Z6" si="2">O6-I6-J6-Q6-S6-U6-W6-Y6</f>
        <v>10.624999999999998</v>
      </c>
      <c r="AA6" s="13">
        <v>0.4</v>
      </c>
      <c r="AB6" s="13">
        <v>2</v>
      </c>
      <c r="AC6" s="7">
        <v>0.5</v>
      </c>
      <c r="AD6" s="8">
        <v>1</v>
      </c>
      <c r="AE6" s="7">
        <v>0.2</v>
      </c>
      <c r="AF6" s="14">
        <f>$AF$5*E6</f>
        <v>0</v>
      </c>
      <c r="AG6" s="10">
        <v>0.5</v>
      </c>
      <c r="AH6" s="10">
        <v>0</v>
      </c>
      <c r="AI6" s="7">
        <f t="shared" ref="AI6" si="3">O6+SUM(P6:Y6)+SUM(AA6:AH6)</f>
        <v>17.549999999999997</v>
      </c>
    </row>
    <row r="7" spans="1:35" x14ac:dyDescent="0.2">
      <c r="A7" s="7"/>
      <c r="B7" s="7"/>
      <c r="C7" s="7"/>
      <c r="D7" s="7"/>
      <c r="E7" s="8"/>
      <c r="F7" s="8"/>
      <c r="G7" s="8"/>
      <c r="H7" s="72"/>
      <c r="I7" s="73"/>
      <c r="J7" s="73"/>
      <c r="K7" s="74"/>
      <c r="L7" s="8"/>
      <c r="M7" s="8"/>
      <c r="N7" s="8"/>
      <c r="O7" s="9"/>
      <c r="P7" s="10"/>
      <c r="Q7" s="11"/>
      <c r="R7" s="10"/>
      <c r="S7" s="11"/>
      <c r="T7" s="10"/>
      <c r="U7" s="11"/>
      <c r="V7" s="10"/>
      <c r="W7" s="11"/>
      <c r="X7" s="10"/>
      <c r="Y7" s="11"/>
      <c r="Z7" s="18"/>
      <c r="AA7" s="13"/>
      <c r="AB7" s="13"/>
      <c r="AC7" s="7"/>
      <c r="AD7" s="8"/>
      <c r="AE7" s="7"/>
      <c r="AF7" s="14"/>
      <c r="AG7" s="10"/>
      <c r="AH7" s="10"/>
      <c r="AI7" s="7"/>
    </row>
    <row r="8" spans="1:35" x14ac:dyDescent="0.2">
      <c r="A8" s="7"/>
      <c r="B8" s="7"/>
      <c r="C8" s="7"/>
      <c r="D8" s="7"/>
      <c r="E8" s="8"/>
      <c r="F8" s="8"/>
      <c r="G8" s="8"/>
      <c r="H8" s="72"/>
      <c r="I8" s="73"/>
      <c r="J8" s="73"/>
      <c r="K8" s="74"/>
      <c r="L8" s="8"/>
      <c r="M8" s="8"/>
      <c r="N8" s="8"/>
      <c r="O8" s="9"/>
      <c r="P8" s="10"/>
      <c r="Q8" s="11"/>
      <c r="R8" s="10"/>
      <c r="S8" s="11"/>
      <c r="T8" s="10"/>
      <c r="U8" s="11"/>
      <c r="V8" s="10"/>
      <c r="W8" s="11"/>
      <c r="X8" s="10"/>
      <c r="Y8" s="11"/>
      <c r="Z8" s="18"/>
      <c r="AA8" s="13"/>
      <c r="AB8" s="13"/>
      <c r="AC8" s="7"/>
      <c r="AD8" s="8"/>
      <c r="AE8" s="7"/>
      <c r="AF8" s="14"/>
      <c r="AG8" s="10"/>
      <c r="AH8" s="10"/>
      <c r="AI8" s="7"/>
    </row>
    <row r="9" spans="1:35" x14ac:dyDescent="0.2">
      <c r="A9" s="7"/>
      <c r="B9" s="7"/>
      <c r="C9" s="7"/>
      <c r="D9" s="7"/>
      <c r="E9" s="8"/>
      <c r="F9" s="8"/>
      <c r="G9" s="8"/>
      <c r="H9" s="72"/>
      <c r="I9" s="73"/>
      <c r="J9" s="73"/>
      <c r="K9" s="74"/>
      <c r="L9" s="8"/>
      <c r="M9" s="8"/>
      <c r="N9" s="8"/>
      <c r="O9" s="9"/>
      <c r="P9" s="10"/>
      <c r="Q9" s="11"/>
      <c r="R9" s="10"/>
      <c r="S9" s="11"/>
      <c r="T9" s="10"/>
      <c r="U9" s="11"/>
      <c r="V9" s="10"/>
      <c r="W9" s="11"/>
      <c r="X9" s="10"/>
      <c r="Y9" s="11"/>
      <c r="Z9" s="18"/>
      <c r="AA9" s="13"/>
      <c r="AB9" s="13"/>
      <c r="AC9" s="7"/>
      <c r="AD9" s="8"/>
      <c r="AE9" s="7"/>
      <c r="AF9" s="14"/>
      <c r="AG9" s="10"/>
      <c r="AH9" s="10"/>
      <c r="AI9" s="7"/>
    </row>
    <row r="10" spans="1:35" x14ac:dyDescent="0.2">
      <c r="A10" s="7"/>
      <c r="B10" s="7"/>
      <c r="C10" s="7"/>
      <c r="D10" s="7"/>
      <c r="E10" s="8"/>
      <c r="F10" s="8"/>
      <c r="G10" s="8"/>
      <c r="H10" s="72"/>
      <c r="I10" s="73"/>
      <c r="J10" s="73"/>
      <c r="K10" s="74"/>
      <c r="L10" s="8"/>
      <c r="M10" s="8"/>
      <c r="N10" s="8"/>
      <c r="O10" s="9"/>
      <c r="P10" s="10"/>
      <c r="Q10" s="11"/>
      <c r="R10" s="10"/>
      <c r="S10" s="11"/>
      <c r="T10" s="10"/>
      <c r="U10" s="11"/>
      <c r="V10" s="10"/>
      <c r="W10" s="11"/>
      <c r="X10" s="10"/>
      <c r="Y10" s="11"/>
      <c r="Z10" s="18"/>
      <c r="AA10" s="13"/>
      <c r="AB10" s="13"/>
      <c r="AC10" s="7"/>
      <c r="AD10" s="8"/>
      <c r="AE10" s="7"/>
      <c r="AF10" s="14"/>
      <c r="AG10" s="10"/>
      <c r="AH10" s="10"/>
      <c r="AI10" s="7"/>
    </row>
    <row r="11" spans="1:35" x14ac:dyDescent="0.2">
      <c r="A11" s="7"/>
      <c r="B11" s="7"/>
      <c r="C11" s="7"/>
      <c r="D11" s="7"/>
      <c r="E11" s="8"/>
      <c r="F11" s="8"/>
      <c r="G11" s="8"/>
      <c r="H11" s="72"/>
      <c r="I11" s="73"/>
      <c r="J11" s="73"/>
      <c r="K11" s="74"/>
      <c r="L11" s="8"/>
      <c r="M11" s="8"/>
      <c r="N11" s="8"/>
      <c r="O11" s="9"/>
      <c r="P11" s="10"/>
      <c r="Q11" s="11"/>
      <c r="R11" s="10"/>
      <c r="S11" s="11"/>
      <c r="T11" s="10"/>
      <c r="U11" s="11"/>
      <c r="V11" s="10"/>
      <c r="W11" s="11"/>
      <c r="X11" s="10"/>
      <c r="Y11" s="11"/>
      <c r="Z11" s="18"/>
      <c r="AA11" s="13"/>
      <c r="AB11" s="13"/>
      <c r="AC11" s="7"/>
      <c r="AD11" s="8"/>
      <c r="AE11" s="7"/>
      <c r="AF11" s="14"/>
      <c r="AG11" s="10"/>
      <c r="AH11" s="10"/>
      <c r="AI11" s="7"/>
    </row>
    <row r="12" spans="1:35" x14ac:dyDescent="0.2">
      <c r="A12" s="7"/>
      <c r="B12" s="7"/>
      <c r="C12" s="7"/>
      <c r="D12" s="7"/>
      <c r="E12" s="8"/>
      <c r="F12" s="8"/>
      <c r="G12" s="8"/>
      <c r="H12" s="72"/>
      <c r="I12" s="73"/>
      <c r="J12" s="73"/>
      <c r="K12" s="74"/>
      <c r="L12" s="8"/>
      <c r="M12" s="8"/>
      <c r="N12" s="8"/>
      <c r="O12" s="9"/>
      <c r="P12" s="10"/>
      <c r="Q12" s="11"/>
      <c r="R12" s="10"/>
      <c r="S12" s="11"/>
      <c r="T12" s="10"/>
      <c r="U12" s="11"/>
      <c r="V12" s="10"/>
      <c r="W12" s="11"/>
      <c r="X12" s="10"/>
      <c r="Y12" s="11"/>
      <c r="Z12" s="18"/>
      <c r="AA12" s="13"/>
      <c r="AB12" s="13"/>
      <c r="AC12" s="7"/>
      <c r="AD12" s="8"/>
      <c r="AE12" s="7"/>
      <c r="AF12" s="14"/>
      <c r="AG12" s="10"/>
      <c r="AH12" s="10"/>
      <c r="AI12" s="7"/>
    </row>
    <row r="13" spans="1:35" x14ac:dyDescent="0.2">
      <c r="A13" s="7"/>
      <c r="B13" s="7"/>
      <c r="C13" s="7" t="s">
        <v>35</v>
      </c>
      <c r="D13" s="7"/>
      <c r="E13" s="8">
        <f>SUM(E6:E12)</f>
        <v>0</v>
      </c>
      <c r="F13" s="8">
        <v>8.5</v>
      </c>
      <c r="G13" s="8">
        <v>0</v>
      </c>
      <c r="H13" s="72">
        <f>SUM(H6:H10)/2</f>
        <v>2.5</v>
      </c>
      <c r="I13" s="73"/>
      <c r="J13" s="73"/>
      <c r="K13" s="74"/>
      <c r="L13" s="8">
        <v>0.5</v>
      </c>
      <c r="M13" s="8"/>
      <c r="N13" s="8">
        <v>0.5</v>
      </c>
      <c r="O13" s="9">
        <f>SUM(F13:N13)</f>
        <v>12</v>
      </c>
      <c r="P13" s="10">
        <f>(F13+G13)*$P$5</f>
        <v>1.4450000000000001</v>
      </c>
      <c r="Q13" s="11">
        <f t="shared" ref="Q13" si="4">(F13+G13)*$Q$5</f>
        <v>0.68</v>
      </c>
      <c r="R13" s="10">
        <f t="shared" ref="R13" si="5">(F13+G13)*$R$5</f>
        <v>0.255</v>
      </c>
      <c r="S13" s="11">
        <f t="shared" ref="S13" si="6">(F13+G13)*$S$5</f>
        <v>0.1275</v>
      </c>
      <c r="T13" s="10">
        <f t="shared" ref="T13" si="7">(F13+G13)*$T$5</f>
        <v>4.2500000000000003E-2</v>
      </c>
      <c r="U13" s="11">
        <f t="shared" ref="U13" si="8">(F13+G13)*$U$5</f>
        <v>0</v>
      </c>
      <c r="V13" s="10">
        <f t="shared" ref="V13" si="9">(F13+G13)*$V$5</f>
        <v>8.5000000000000006E-2</v>
      </c>
      <c r="W13" s="11">
        <f t="shared" ref="W13" si="10">(F13+G13)*$W$5</f>
        <v>8.5000000000000006E-2</v>
      </c>
      <c r="X13" s="10">
        <f t="shared" ref="X13" si="11">(F13+G13)*$X$5</f>
        <v>0.17</v>
      </c>
      <c r="Y13" s="11">
        <f t="shared" ref="Y13" si="12">(F13+G13)*$Y$5</f>
        <v>8.5000000000000006E-2</v>
      </c>
      <c r="Z13" s="12">
        <f>O13-J13-Q13-S13-U13-W13-Y13</f>
        <v>11.022499999999999</v>
      </c>
      <c r="AA13" s="13">
        <f>(17/45+4/10)/2</f>
        <v>0.3888888888888889</v>
      </c>
      <c r="AB13" s="13">
        <f>(67/45+17.85/10)/2</f>
        <v>1.6369444444444445</v>
      </c>
      <c r="AC13" s="7">
        <v>0.3</v>
      </c>
      <c r="AD13" s="8">
        <f t="shared" ref="AD13" si="13">63/55</f>
        <v>1.1454545454545455</v>
      </c>
      <c r="AE13" s="7">
        <v>0.2</v>
      </c>
      <c r="AF13" s="10"/>
      <c r="AG13" s="10">
        <v>0.5</v>
      </c>
      <c r="AH13" s="10"/>
      <c r="AI13" s="7">
        <f>O13+SUM(P13:Y13)+SUM(AA13:AH13)</f>
        <v>19.146287878787881</v>
      </c>
    </row>
    <row r="14" spans="1:35" x14ac:dyDescent="0.2">
      <c r="A14" s="22"/>
      <c r="B14" s="22"/>
      <c r="C14" s="36" t="s">
        <v>91</v>
      </c>
      <c r="D14" s="22"/>
      <c r="E14" s="24"/>
      <c r="F14" s="24">
        <f>SUM(F6:F13)</f>
        <v>12.5</v>
      </c>
      <c r="G14" s="24">
        <f>SUM(G6:G13)</f>
        <v>1</v>
      </c>
      <c r="H14" s="24">
        <f>SUM(H6:H13)</f>
        <v>7.5</v>
      </c>
      <c r="I14" s="35"/>
      <c r="J14" s="35"/>
      <c r="K14" s="35"/>
      <c r="L14" s="24">
        <f t="shared" ref="L14:AH14" si="14">SUM(L6:L13)</f>
        <v>1</v>
      </c>
      <c r="M14" s="24">
        <f t="shared" si="14"/>
        <v>0.2</v>
      </c>
      <c r="N14" s="24">
        <f t="shared" si="14"/>
        <v>1</v>
      </c>
      <c r="O14" s="24">
        <f t="shared" si="14"/>
        <v>23.2</v>
      </c>
      <c r="P14" s="24">
        <f t="shared" si="14"/>
        <v>2.2949999999999999</v>
      </c>
      <c r="Q14" s="24">
        <f t="shared" si="14"/>
        <v>1.08</v>
      </c>
      <c r="R14" s="24">
        <f t="shared" si="14"/>
        <v>0.40500000000000003</v>
      </c>
      <c r="S14" s="24">
        <f t="shared" si="14"/>
        <v>0.20250000000000001</v>
      </c>
      <c r="T14" s="24">
        <f t="shared" si="14"/>
        <v>6.7500000000000004E-2</v>
      </c>
      <c r="U14" s="24">
        <f t="shared" si="14"/>
        <v>0</v>
      </c>
      <c r="V14" s="24">
        <f t="shared" si="14"/>
        <v>0.13500000000000001</v>
      </c>
      <c r="W14" s="24">
        <f t="shared" si="14"/>
        <v>0.13500000000000001</v>
      </c>
      <c r="X14" s="24">
        <f t="shared" si="14"/>
        <v>0.27</v>
      </c>
      <c r="Y14" s="24">
        <f t="shared" si="14"/>
        <v>0.13500000000000001</v>
      </c>
      <c r="Z14" s="24">
        <f t="shared" si="14"/>
        <v>21.647499999999997</v>
      </c>
      <c r="AA14" s="24">
        <f t="shared" si="14"/>
        <v>0.78888888888888897</v>
      </c>
      <c r="AB14" s="24">
        <f t="shared" si="14"/>
        <v>3.6369444444444445</v>
      </c>
      <c r="AC14" s="24">
        <f t="shared" si="14"/>
        <v>0.8</v>
      </c>
      <c r="AD14" s="24">
        <f t="shared" si="14"/>
        <v>2.1454545454545455</v>
      </c>
      <c r="AE14" s="24">
        <f t="shared" si="14"/>
        <v>0.4</v>
      </c>
      <c r="AF14" s="24">
        <f t="shared" si="14"/>
        <v>0</v>
      </c>
      <c r="AG14" s="24">
        <f t="shared" si="14"/>
        <v>1</v>
      </c>
      <c r="AH14" s="24">
        <f t="shared" si="14"/>
        <v>0</v>
      </c>
      <c r="AI14" s="22"/>
    </row>
    <row r="15" spans="1:35" x14ac:dyDescent="0.2">
      <c r="O15" s="15">
        <f>SUM(O6:O13)</f>
        <v>23.2</v>
      </c>
      <c r="AI15">
        <f>SUM(AI6:AI13)</f>
        <v>36.696287878787878</v>
      </c>
    </row>
    <row r="16" spans="1:35" x14ac:dyDescent="0.2">
      <c r="H16" s="16"/>
      <c r="O16" t="s">
        <v>36</v>
      </c>
    </row>
    <row r="17" spans="3:16" x14ac:dyDescent="0.2">
      <c r="L17" t="s">
        <v>37</v>
      </c>
      <c r="N17" s="21">
        <f>T1</f>
        <v>166.66666666666669</v>
      </c>
      <c r="O17" s="22"/>
      <c r="P17" s="22"/>
    </row>
    <row r="18" spans="3:16" x14ac:dyDescent="0.2">
      <c r="L18" t="s">
        <v>38</v>
      </c>
      <c r="N18" s="21">
        <f>AI15</f>
        <v>36.696287878787878</v>
      </c>
      <c r="O18" s="23">
        <f>N18/N17</f>
        <v>0.22017772727272725</v>
      </c>
      <c r="P18" s="22">
        <f>N17-N18</f>
        <v>129.97037878787881</v>
      </c>
    </row>
    <row r="19" spans="3:16" x14ac:dyDescent="0.2">
      <c r="L19" t="s">
        <v>42</v>
      </c>
      <c r="N19" s="24">
        <f>'Tinh thu chinh sach Sale'!N19</f>
        <v>1750</v>
      </c>
      <c r="O19" s="22" t="s">
        <v>41</v>
      </c>
      <c r="P19" s="22"/>
    </row>
    <row r="20" spans="3:16" x14ac:dyDescent="0.2">
      <c r="L20" t="s">
        <v>43</v>
      </c>
      <c r="N20" s="24">
        <f>N19-R1</f>
        <v>83.333333333333258</v>
      </c>
      <c r="O20" s="22"/>
      <c r="P20" s="22"/>
    </row>
    <row r="22" spans="3:16" x14ac:dyDescent="0.2">
      <c r="C22" t="s">
        <v>44</v>
      </c>
    </row>
    <row r="23" spans="3:16" x14ac:dyDescent="0.2">
      <c r="C23" t="s">
        <v>45</v>
      </c>
    </row>
    <row r="24" spans="3:16" x14ac:dyDescent="0.2">
      <c r="C24" t="s">
        <v>46</v>
      </c>
    </row>
    <row r="25" spans="3:16" x14ac:dyDescent="0.2">
      <c r="C25" t="s">
        <v>47</v>
      </c>
    </row>
    <row r="26" spans="3:16" x14ac:dyDescent="0.2">
      <c r="C26" t="s">
        <v>48</v>
      </c>
    </row>
  </sheetData>
  <mergeCells count="42">
    <mergeCell ref="X3:Y4"/>
    <mergeCell ref="T4:U4"/>
    <mergeCell ref="V4:W4"/>
    <mergeCell ref="A1:H1"/>
    <mergeCell ref="A3:A5"/>
    <mergeCell ref="B3:B5"/>
    <mergeCell ref="C3:C5"/>
    <mergeCell ref="D3:D5"/>
    <mergeCell ref="E3:E5"/>
    <mergeCell ref="F3:G3"/>
    <mergeCell ref="H3:K3"/>
    <mergeCell ref="F4:F5"/>
    <mergeCell ref="G4:G5"/>
    <mergeCell ref="J4:K4"/>
    <mergeCell ref="P4:Q4"/>
    <mergeCell ref="R4:S4"/>
    <mergeCell ref="L3:L5"/>
    <mergeCell ref="M3:M5"/>
    <mergeCell ref="N3:N5"/>
    <mergeCell ref="O3:O5"/>
    <mergeCell ref="P3:W3"/>
    <mergeCell ref="Z3:Z5"/>
    <mergeCell ref="AA3:AB3"/>
    <mergeCell ref="AC3:AE3"/>
    <mergeCell ref="AF3:AH3"/>
    <mergeCell ref="AI3:AI5"/>
    <mergeCell ref="H11:K11"/>
    <mergeCell ref="H12:K12"/>
    <mergeCell ref="H13:K13"/>
    <mergeCell ref="I1:K1"/>
    <mergeCell ref="AH4:AH5"/>
    <mergeCell ref="H6:K6"/>
    <mergeCell ref="H7:K7"/>
    <mergeCell ref="H8:K8"/>
    <mergeCell ref="H9:K9"/>
    <mergeCell ref="H10:K10"/>
    <mergeCell ref="AA4:AA5"/>
    <mergeCell ref="AB4:AB5"/>
    <mergeCell ref="AC4:AC5"/>
    <mergeCell ref="AD4:AD5"/>
    <mergeCell ref="AE4:AE5"/>
    <mergeCell ref="AG4:AG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4" sqref="H24"/>
    </sheetView>
  </sheetViews>
  <sheetFormatPr defaultRowHeight="14.2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zoomScaleNormal="100" workbookViewId="0">
      <pane xSplit="2" ySplit="5" topLeftCell="C6" activePane="bottomRight" state="frozen"/>
      <selection activeCell="P9" sqref="P9"/>
      <selection pane="topRight" activeCell="P9" sqref="P9"/>
      <selection pane="bottomLeft" activeCell="P9" sqref="P9"/>
      <selection pane="bottomRight" activeCell="H17" sqref="H17"/>
    </sheetView>
  </sheetViews>
  <sheetFormatPr defaultRowHeight="14.25" x14ac:dyDescent="0.2"/>
  <cols>
    <col min="1" max="1" width="3.125" bestFit="1" customWidth="1"/>
    <col min="2" max="2" width="5.875" customWidth="1"/>
    <col min="3" max="3" width="9.625" customWidth="1"/>
    <col min="4" max="4" width="4.125" bestFit="1" customWidth="1"/>
    <col min="5" max="5" width="7.5" bestFit="1" customWidth="1"/>
    <col min="6" max="6" width="5.375" bestFit="1" customWidth="1"/>
    <col min="7" max="7" width="4.75" bestFit="1" customWidth="1"/>
    <col min="8" max="8" width="6" bestFit="1" customWidth="1"/>
    <col min="9" max="11" width="4.375" bestFit="1" customWidth="1"/>
    <col min="12" max="12" width="5.25" customWidth="1"/>
    <col min="13" max="13" width="5.625" customWidth="1"/>
    <col min="14" max="14" width="8" bestFit="1" customWidth="1"/>
    <col min="15" max="15" width="8.125" customWidth="1"/>
    <col min="16" max="16" width="8.375" customWidth="1"/>
    <col min="17" max="17" width="6" bestFit="1" customWidth="1"/>
    <col min="18" max="18" width="7.875" bestFit="1" customWidth="1"/>
    <col min="19" max="19" width="6" bestFit="1" customWidth="1"/>
    <col min="20" max="20" width="9.875" bestFit="1" customWidth="1"/>
    <col min="21" max="25" width="6" bestFit="1" customWidth="1"/>
    <col min="29" max="29" width="3.625" bestFit="1" customWidth="1"/>
    <col min="30" max="30" width="4.375" bestFit="1" customWidth="1"/>
    <col min="31" max="32" width="6.125" customWidth="1"/>
    <col min="33" max="33" width="4.5" bestFit="1" customWidth="1"/>
    <col min="34" max="34" width="5.125" bestFit="1" customWidth="1"/>
  </cols>
  <sheetData>
    <row r="1" spans="1:35" ht="15" x14ac:dyDescent="0.25">
      <c r="A1" s="83" t="s">
        <v>100</v>
      </c>
      <c r="B1" s="83"/>
      <c r="C1" s="83"/>
      <c r="D1" s="83"/>
      <c r="E1" s="83"/>
      <c r="F1" s="83"/>
      <c r="G1" s="83"/>
      <c r="H1" s="83"/>
      <c r="I1" s="75" t="str">
        <f>'Dinh bien Chi phí Cty'!F4</f>
        <v>Bán Hàng</v>
      </c>
      <c r="J1" s="75"/>
      <c r="K1" s="75"/>
      <c r="L1" s="2" t="s">
        <v>101</v>
      </c>
      <c r="R1" s="34">
        <f>'KH Doanh thu -  Chi phi CTy'!E5/12</f>
        <v>1666.6666666666667</v>
      </c>
      <c r="S1" s="17">
        <f>'Dinh bien Chi phí Cty'!F5</f>
        <v>0.1</v>
      </c>
      <c r="T1" s="3">
        <f>S1*R1</f>
        <v>166.66666666666669</v>
      </c>
      <c r="U1" t="s">
        <v>41</v>
      </c>
    </row>
    <row r="2" spans="1:35" ht="15" x14ac:dyDescent="0.25">
      <c r="A2" s="26"/>
      <c r="B2" s="1"/>
      <c r="C2" s="1"/>
      <c r="D2" s="2" t="s">
        <v>49</v>
      </c>
      <c r="E2" s="26"/>
      <c r="F2" s="26"/>
      <c r="G2" s="26"/>
      <c r="H2" s="26"/>
      <c r="I2" s="1"/>
      <c r="J2" s="1"/>
      <c r="K2" s="1"/>
      <c r="L2" s="2"/>
      <c r="R2" s="34"/>
      <c r="S2" s="17"/>
      <c r="T2" s="3"/>
    </row>
    <row r="3" spans="1:35" ht="14.25" customHeight="1" x14ac:dyDescent="0.2">
      <c r="A3" s="63" t="s">
        <v>0</v>
      </c>
      <c r="B3" s="78" t="s">
        <v>1</v>
      </c>
      <c r="C3" s="76" t="s">
        <v>2</v>
      </c>
      <c r="D3" s="76" t="s">
        <v>3</v>
      </c>
      <c r="E3" s="63" t="s">
        <v>4</v>
      </c>
      <c r="F3" s="63" t="s">
        <v>5</v>
      </c>
      <c r="G3" s="63"/>
      <c r="H3" s="63" t="s">
        <v>6</v>
      </c>
      <c r="I3" s="63"/>
      <c r="J3" s="63"/>
      <c r="K3" s="63"/>
      <c r="L3" s="78" t="s">
        <v>7</v>
      </c>
      <c r="M3" s="78" t="s">
        <v>8</v>
      </c>
      <c r="N3" s="78" t="s">
        <v>9</v>
      </c>
      <c r="O3" s="78" t="s">
        <v>10</v>
      </c>
      <c r="P3" s="63" t="s">
        <v>11</v>
      </c>
      <c r="Q3" s="63"/>
      <c r="R3" s="63"/>
      <c r="S3" s="63"/>
      <c r="T3" s="63"/>
      <c r="U3" s="63"/>
      <c r="V3" s="63"/>
      <c r="W3" s="63"/>
      <c r="X3" s="64" t="s">
        <v>12</v>
      </c>
      <c r="Y3" s="64"/>
      <c r="Z3" s="78" t="s">
        <v>13</v>
      </c>
      <c r="AA3" s="63" t="s">
        <v>14</v>
      </c>
      <c r="AB3" s="63"/>
      <c r="AC3" s="63" t="s">
        <v>15</v>
      </c>
      <c r="AD3" s="63"/>
      <c r="AE3" s="63"/>
      <c r="AF3" s="63" t="s">
        <v>16</v>
      </c>
      <c r="AG3" s="63"/>
      <c r="AH3" s="63"/>
      <c r="AI3" s="64" t="s">
        <v>17</v>
      </c>
    </row>
    <row r="4" spans="1:35" ht="14.25" customHeight="1" x14ac:dyDescent="0.2">
      <c r="A4" s="63"/>
      <c r="B4" s="80"/>
      <c r="C4" s="84"/>
      <c r="D4" s="84"/>
      <c r="E4" s="63"/>
      <c r="F4" s="63" t="s">
        <v>18</v>
      </c>
      <c r="G4" s="63" t="s">
        <v>19</v>
      </c>
      <c r="H4" s="4" t="s">
        <v>20</v>
      </c>
      <c r="I4" s="4" t="s">
        <v>21</v>
      </c>
      <c r="J4" s="81" t="s">
        <v>22</v>
      </c>
      <c r="K4" s="82"/>
      <c r="L4" s="80"/>
      <c r="M4" s="80"/>
      <c r="N4" s="80"/>
      <c r="O4" s="80"/>
      <c r="P4" s="63" t="s">
        <v>23</v>
      </c>
      <c r="Q4" s="63"/>
      <c r="R4" s="63" t="s">
        <v>24</v>
      </c>
      <c r="S4" s="63"/>
      <c r="T4" s="63" t="s">
        <v>25</v>
      </c>
      <c r="U4" s="63"/>
      <c r="V4" s="63" t="s">
        <v>26</v>
      </c>
      <c r="W4" s="63"/>
      <c r="X4" s="64"/>
      <c r="Y4" s="64"/>
      <c r="Z4" s="80"/>
      <c r="AA4" s="63" t="s">
        <v>27</v>
      </c>
      <c r="AB4" s="63" t="s">
        <v>28</v>
      </c>
      <c r="AC4" s="76" t="s">
        <v>29</v>
      </c>
      <c r="AD4" s="76" t="s">
        <v>30</v>
      </c>
      <c r="AE4" s="78" t="s">
        <v>31</v>
      </c>
      <c r="AF4" s="19" t="s">
        <v>40</v>
      </c>
      <c r="AG4" s="76" t="s">
        <v>32</v>
      </c>
      <c r="AH4" s="76" t="s">
        <v>33</v>
      </c>
      <c r="AI4" s="64"/>
    </row>
    <row r="5" spans="1:35" x14ac:dyDescent="0.2">
      <c r="A5" s="63"/>
      <c r="B5" s="79"/>
      <c r="C5" s="77"/>
      <c r="D5" s="77"/>
      <c r="E5" s="63"/>
      <c r="F5" s="63"/>
      <c r="G5" s="63"/>
      <c r="H5" s="4">
        <v>10</v>
      </c>
      <c r="I5" s="4">
        <v>70</v>
      </c>
      <c r="J5" s="4">
        <v>10</v>
      </c>
      <c r="K5" s="4">
        <v>10</v>
      </c>
      <c r="L5" s="79"/>
      <c r="M5" s="79"/>
      <c r="N5" s="79"/>
      <c r="O5" s="79"/>
      <c r="P5" s="5">
        <f>17%</f>
        <v>0.17</v>
      </c>
      <c r="Q5" s="5">
        <v>0.08</v>
      </c>
      <c r="R5" s="5">
        <f>3%</f>
        <v>0.03</v>
      </c>
      <c r="S5" s="5">
        <v>1.4999999999999999E-2</v>
      </c>
      <c r="T5" s="5">
        <v>5.0000000000000001E-3</v>
      </c>
      <c r="U5" s="5">
        <v>0</v>
      </c>
      <c r="V5" s="5">
        <f>1%</f>
        <v>0.01</v>
      </c>
      <c r="W5" s="5">
        <v>0.01</v>
      </c>
      <c r="X5" s="6">
        <v>0.02</v>
      </c>
      <c r="Y5" s="6">
        <v>0.01</v>
      </c>
      <c r="Z5" s="79"/>
      <c r="AA5" s="63"/>
      <c r="AB5" s="63"/>
      <c r="AC5" s="77"/>
      <c r="AD5" s="77"/>
      <c r="AE5" s="79"/>
      <c r="AF5" s="20">
        <v>0.01</v>
      </c>
      <c r="AG5" s="77"/>
      <c r="AH5" s="77"/>
      <c r="AI5" s="64"/>
    </row>
    <row r="6" spans="1:35" x14ac:dyDescent="0.2">
      <c r="A6" s="7">
        <v>1</v>
      </c>
      <c r="B6" s="7" t="s">
        <v>34</v>
      </c>
      <c r="C6" s="7" t="s">
        <v>39</v>
      </c>
      <c r="D6" s="7">
        <v>3</v>
      </c>
      <c r="E6" s="8">
        <v>250</v>
      </c>
      <c r="F6" s="8">
        <v>4</v>
      </c>
      <c r="G6" s="8">
        <v>1</v>
      </c>
      <c r="H6" s="72">
        <v>5</v>
      </c>
      <c r="I6" s="73"/>
      <c r="J6" s="73"/>
      <c r="K6" s="74"/>
      <c r="L6" s="8">
        <v>0.5</v>
      </c>
      <c r="M6" s="8">
        <v>0.2</v>
      </c>
      <c r="N6" s="8">
        <v>0.5</v>
      </c>
      <c r="O6" s="9">
        <f t="shared" ref="O6" si="0">SUM(F6:N6)</f>
        <v>11.2</v>
      </c>
      <c r="P6" s="10">
        <f t="shared" ref="P6" si="1">(F6+G6)*$P$5</f>
        <v>0.85000000000000009</v>
      </c>
      <c r="Q6" s="11">
        <f t="shared" ref="Q6:Q12" si="2">(F6+G6)*$Q$5</f>
        <v>0.4</v>
      </c>
      <c r="R6" s="10">
        <f t="shared" ref="R6:R12" si="3">(F6+G6)*$R$5</f>
        <v>0.15</v>
      </c>
      <c r="S6" s="11">
        <f t="shared" ref="S6:S12" si="4">(F6+G6)*$S$5</f>
        <v>7.4999999999999997E-2</v>
      </c>
      <c r="T6" s="10">
        <f t="shared" ref="T6:T12" si="5">(F6+G6)*$T$5</f>
        <v>2.5000000000000001E-2</v>
      </c>
      <c r="U6" s="11">
        <f t="shared" ref="U6:U12" si="6">(F6+G6)*$U$5</f>
        <v>0</v>
      </c>
      <c r="V6" s="10">
        <f t="shared" ref="V6:V12" si="7">(F6+G6)*$V$5</f>
        <v>0.05</v>
      </c>
      <c r="W6" s="11">
        <f t="shared" ref="W6:W12" si="8">(F6+G6)*$W$5</f>
        <v>0.05</v>
      </c>
      <c r="X6" s="10">
        <f t="shared" ref="X6:X12" si="9">(F6+G6)*$X$5</f>
        <v>0.1</v>
      </c>
      <c r="Y6" s="11">
        <f t="shared" ref="Y6:Y12" si="10">(F6+G6)*$Y$5</f>
        <v>0.05</v>
      </c>
      <c r="Z6" s="18">
        <f t="shared" ref="Z6" si="11">O6-I6-J6-Q6-S6-U6-W6-Y6</f>
        <v>10.624999999999998</v>
      </c>
      <c r="AA6" s="13">
        <v>0.4</v>
      </c>
      <c r="AB6" s="13">
        <v>2</v>
      </c>
      <c r="AC6" s="7">
        <v>0.5</v>
      </c>
      <c r="AD6" s="8">
        <v>1</v>
      </c>
      <c r="AE6" s="7">
        <v>0.2</v>
      </c>
      <c r="AF6" s="14">
        <f t="shared" ref="AF6:AF12" si="12">$AF$5*E6</f>
        <v>2.5</v>
      </c>
      <c r="AG6" s="10">
        <v>0.5</v>
      </c>
      <c r="AH6" s="10">
        <v>0</v>
      </c>
      <c r="AI6" s="7">
        <f t="shared" ref="AI6" si="13">O6+SUM(P6:Y6)+SUM(AA6:AH6)</f>
        <v>20.049999999999997</v>
      </c>
    </row>
    <row r="7" spans="1:35" x14ac:dyDescent="0.2">
      <c r="A7" s="7">
        <v>2</v>
      </c>
      <c r="B7" s="7" t="s">
        <v>34</v>
      </c>
      <c r="C7" s="7" t="s">
        <v>39</v>
      </c>
      <c r="D7" s="7">
        <v>3</v>
      </c>
      <c r="E7" s="8">
        <v>250</v>
      </c>
      <c r="F7" s="8">
        <v>4</v>
      </c>
      <c r="G7" s="8">
        <v>1</v>
      </c>
      <c r="H7" s="72">
        <v>5</v>
      </c>
      <c r="I7" s="73"/>
      <c r="J7" s="73"/>
      <c r="K7" s="74"/>
      <c r="L7" s="8">
        <v>0.5</v>
      </c>
      <c r="M7" s="8">
        <v>0.2</v>
      </c>
      <c r="N7" s="8">
        <v>0.5</v>
      </c>
      <c r="O7" s="9">
        <f t="shared" ref="O7:O12" si="14">SUM(F7:N7)</f>
        <v>11.2</v>
      </c>
      <c r="P7" s="10">
        <f t="shared" ref="P7:P13" si="15">(F7+G7)*$P$5</f>
        <v>0.85000000000000009</v>
      </c>
      <c r="Q7" s="11">
        <f t="shared" si="2"/>
        <v>0.4</v>
      </c>
      <c r="R7" s="10">
        <f t="shared" si="3"/>
        <v>0.15</v>
      </c>
      <c r="S7" s="11">
        <f t="shared" si="4"/>
        <v>7.4999999999999997E-2</v>
      </c>
      <c r="T7" s="10">
        <f t="shared" si="5"/>
        <v>2.5000000000000001E-2</v>
      </c>
      <c r="U7" s="11">
        <f t="shared" si="6"/>
        <v>0</v>
      </c>
      <c r="V7" s="10">
        <f t="shared" si="7"/>
        <v>0.05</v>
      </c>
      <c r="W7" s="11">
        <f t="shared" si="8"/>
        <v>0.05</v>
      </c>
      <c r="X7" s="10">
        <f t="shared" si="9"/>
        <v>0.1</v>
      </c>
      <c r="Y7" s="11">
        <f t="shared" si="10"/>
        <v>0.05</v>
      </c>
      <c r="Z7" s="18">
        <f t="shared" ref="Z7:Z12" si="16">O7-I7-J7-Q7-S7-U7-W7-Y7</f>
        <v>10.624999999999998</v>
      </c>
      <c r="AA7" s="13">
        <v>0.4</v>
      </c>
      <c r="AB7" s="13">
        <v>2</v>
      </c>
      <c r="AC7" s="7">
        <v>0.5</v>
      </c>
      <c r="AD7" s="8">
        <v>1</v>
      </c>
      <c r="AE7" s="7">
        <v>0.2</v>
      </c>
      <c r="AF7" s="14">
        <f t="shared" si="12"/>
        <v>2.5</v>
      </c>
      <c r="AG7" s="10">
        <v>0.5</v>
      </c>
      <c r="AH7" s="10">
        <v>0</v>
      </c>
      <c r="AI7" s="7">
        <f t="shared" ref="AI7:AI12" si="17">O7+SUM(P7:Y7)+SUM(AA7:AH7)</f>
        <v>20.049999999999997</v>
      </c>
    </row>
    <row r="8" spans="1:35" x14ac:dyDescent="0.2">
      <c r="A8" s="7">
        <v>3</v>
      </c>
      <c r="B8" s="7" t="s">
        <v>34</v>
      </c>
      <c r="C8" s="7" t="s">
        <v>39</v>
      </c>
      <c r="D8" s="7">
        <v>3</v>
      </c>
      <c r="E8" s="8">
        <v>250</v>
      </c>
      <c r="F8" s="8">
        <v>4</v>
      </c>
      <c r="G8" s="8">
        <v>1</v>
      </c>
      <c r="H8" s="72">
        <v>5</v>
      </c>
      <c r="I8" s="73"/>
      <c r="J8" s="73"/>
      <c r="K8" s="74"/>
      <c r="L8" s="8">
        <v>0.5</v>
      </c>
      <c r="M8" s="8">
        <v>0.2</v>
      </c>
      <c r="N8" s="8">
        <v>0.5</v>
      </c>
      <c r="O8" s="9">
        <f t="shared" si="14"/>
        <v>11.2</v>
      </c>
      <c r="P8" s="10">
        <f t="shared" si="15"/>
        <v>0.85000000000000009</v>
      </c>
      <c r="Q8" s="11">
        <f t="shared" si="2"/>
        <v>0.4</v>
      </c>
      <c r="R8" s="10">
        <f t="shared" si="3"/>
        <v>0.15</v>
      </c>
      <c r="S8" s="11">
        <f t="shared" si="4"/>
        <v>7.4999999999999997E-2</v>
      </c>
      <c r="T8" s="10">
        <f t="shared" si="5"/>
        <v>2.5000000000000001E-2</v>
      </c>
      <c r="U8" s="11">
        <f t="shared" si="6"/>
        <v>0</v>
      </c>
      <c r="V8" s="10">
        <f t="shared" si="7"/>
        <v>0.05</v>
      </c>
      <c r="W8" s="11">
        <f t="shared" si="8"/>
        <v>0.05</v>
      </c>
      <c r="X8" s="10">
        <f t="shared" si="9"/>
        <v>0.1</v>
      </c>
      <c r="Y8" s="11">
        <f t="shared" si="10"/>
        <v>0.05</v>
      </c>
      <c r="Z8" s="18">
        <f t="shared" si="16"/>
        <v>10.624999999999998</v>
      </c>
      <c r="AA8" s="13">
        <v>0.4</v>
      </c>
      <c r="AB8" s="13">
        <v>2</v>
      </c>
      <c r="AC8" s="7">
        <v>0.5</v>
      </c>
      <c r="AD8" s="8">
        <v>1</v>
      </c>
      <c r="AE8" s="7">
        <v>0.2</v>
      </c>
      <c r="AF8" s="14">
        <f t="shared" si="12"/>
        <v>2.5</v>
      </c>
      <c r="AG8" s="10">
        <v>0.5</v>
      </c>
      <c r="AH8" s="10">
        <v>0</v>
      </c>
      <c r="AI8" s="7">
        <f t="shared" si="17"/>
        <v>20.049999999999997</v>
      </c>
    </row>
    <row r="9" spans="1:35" x14ac:dyDescent="0.2">
      <c r="A9" s="7">
        <v>4</v>
      </c>
      <c r="B9" s="7" t="s">
        <v>34</v>
      </c>
      <c r="C9" s="7" t="s">
        <v>39</v>
      </c>
      <c r="D9" s="7">
        <v>3</v>
      </c>
      <c r="E9" s="8">
        <v>250</v>
      </c>
      <c r="F9" s="8">
        <v>4</v>
      </c>
      <c r="G9" s="8">
        <v>1</v>
      </c>
      <c r="H9" s="72">
        <v>5</v>
      </c>
      <c r="I9" s="73"/>
      <c r="J9" s="73"/>
      <c r="K9" s="74"/>
      <c r="L9" s="8">
        <v>0.5</v>
      </c>
      <c r="M9" s="8">
        <v>0.2</v>
      </c>
      <c r="N9" s="8">
        <v>0.5</v>
      </c>
      <c r="O9" s="9">
        <f t="shared" si="14"/>
        <v>11.2</v>
      </c>
      <c r="P9" s="10">
        <f t="shared" si="15"/>
        <v>0.85000000000000009</v>
      </c>
      <c r="Q9" s="11">
        <f t="shared" si="2"/>
        <v>0.4</v>
      </c>
      <c r="R9" s="10">
        <f t="shared" si="3"/>
        <v>0.15</v>
      </c>
      <c r="S9" s="11">
        <f t="shared" si="4"/>
        <v>7.4999999999999997E-2</v>
      </c>
      <c r="T9" s="10">
        <f t="shared" si="5"/>
        <v>2.5000000000000001E-2</v>
      </c>
      <c r="U9" s="11">
        <f t="shared" si="6"/>
        <v>0</v>
      </c>
      <c r="V9" s="10">
        <f t="shared" si="7"/>
        <v>0.05</v>
      </c>
      <c r="W9" s="11">
        <f t="shared" si="8"/>
        <v>0.05</v>
      </c>
      <c r="X9" s="10">
        <f t="shared" si="9"/>
        <v>0.1</v>
      </c>
      <c r="Y9" s="11">
        <f t="shared" si="10"/>
        <v>0.05</v>
      </c>
      <c r="Z9" s="18">
        <f t="shared" si="16"/>
        <v>10.624999999999998</v>
      </c>
      <c r="AA9" s="13">
        <v>0.4</v>
      </c>
      <c r="AB9" s="13">
        <v>2</v>
      </c>
      <c r="AC9" s="7">
        <v>0.5</v>
      </c>
      <c r="AD9" s="8">
        <v>1</v>
      </c>
      <c r="AE9" s="7">
        <v>0.2</v>
      </c>
      <c r="AF9" s="14">
        <f t="shared" si="12"/>
        <v>2.5</v>
      </c>
      <c r="AG9" s="10">
        <v>0.5</v>
      </c>
      <c r="AH9" s="10">
        <v>0</v>
      </c>
      <c r="AI9" s="7">
        <f t="shared" si="17"/>
        <v>20.049999999999997</v>
      </c>
    </row>
    <row r="10" spans="1:35" x14ac:dyDescent="0.2">
      <c r="A10" s="7">
        <v>5</v>
      </c>
      <c r="B10" s="7" t="s">
        <v>34</v>
      </c>
      <c r="C10" s="7" t="s">
        <v>39</v>
      </c>
      <c r="D10" s="7">
        <v>3</v>
      </c>
      <c r="E10" s="8">
        <v>250</v>
      </c>
      <c r="F10" s="8">
        <v>4</v>
      </c>
      <c r="G10" s="8">
        <v>1</v>
      </c>
      <c r="H10" s="72">
        <v>5</v>
      </c>
      <c r="I10" s="73"/>
      <c r="J10" s="73"/>
      <c r="K10" s="74"/>
      <c r="L10" s="8">
        <v>0.5</v>
      </c>
      <c r="M10" s="8">
        <v>0.2</v>
      </c>
      <c r="N10" s="8">
        <v>0.5</v>
      </c>
      <c r="O10" s="9">
        <f t="shared" si="14"/>
        <v>11.2</v>
      </c>
      <c r="P10" s="10">
        <f t="shared" si="15"/>
        <v>0.85000000000000009</v>
      </c>
      <c r="Q10" s="11">
        <f t="shared" si="2"/>
        <v>0.4</v>
      </c>
      <c r="R10" s="10">
        <f t="shared" si="3"/>
        <v>0.15</v>
      </c>
      <c r="S10" s="11">
        <f t="shared" si="4"/>
        <v>7.4999999999999997E-2</v>
      </c>
      <c r="T10" s="10">
        <f t="shared" si="5"/>
        <v>2.5000000000000001E-2</v>
      </c>
      <c r="U10" s="11">
        <f t="shared" si="6"/>
        <v>0</v>
      </c>
      <c r="V10" s="10">
        <f t="shared" si="7"/>
        <v>0.05</v>
      </c>
      <c r="W10" s="11">
        <f t="shared" si="8"/>
        <v>0.05</v>
      </c>
      <c r="X10" s="10">
        <f t="shared" si="9"/>
        <v>0.1</v>
      </c>
      <c r="Y10" s="11">
        <f t="shared" si="10"/>
        <v>0.05</v>
      </c>
      <c r="Z10" s="18">
        <f t="shared" si="16"/>
        <v>10.624999999999998</v>
      </c>
      <c r="AA10" s="13">
        <v>0.4</v>
      </c>
      <c r="AB10" s="13">
        <v>2</v>
      </c>
      <c r="AC10" s="7">
        <v>0.5</v>
      </c>
      <c r="AD10" s="8">
        <v>1</v>
      </c>
      <c r="AE10" s="7">
        <v>0.2</v>
      </c>
      <c r="AF10" s="14">
        <f t="shared" si="12"/>
        <v>2.5</v>
      </c>
      <c r="AG10" s="10">
        <v>0.5</v>
      </c>
      <c r="AH10" s="10">
        <v>0</v>
      </c>
      <c r="AI10" s="7">
        <f t="shared" si="17"/>
        <v>20.049999999999997</v>
      </c>
    </row>
    <row r="11" spans="1:35" x14ac:dyDescent="0.2">
      <c r="A11" s="7">
        <v>6</v>
      </c>
      <c r="B11" s="7" t="s">
        <v>34</v>
      </c>
      <c r="C11" s="7" t="s">
        <v>39</v>
      </c>
      <c r="D11" s="7">
        <v>3</v>
      </c>
      <c r="E11" s="8">
        <v>250</v>
      </c>
      <c r="F11" s="8">
        <v>4</v>
      </c>
      <c r="G11" s="8">
        <v>1</v>
      </c>
      <c r="H11" s="72">
        <v>5</v>
      </c>
      <c r="I11" s="73"/>
      <c r="J11" s="73"/>
      <c r="K11" s="74"/>
      <c r="L11" s="8">
        <v>0.5</v>
      </c>
      <c r="M11" s="8">
        <v>0.2</v>
      </c>
      <c r="N11" s="8">
        <v>0.5</v>
      </c>
      <c r="O11" s="9">
        <f t="shared" si="14"/>
        <v>11.2</v>
      </c>
      <c r="P11" s="10">
        <f t="shared" si="15"/>
        <v>0.85000000000000009</v>
      </c>
      <c r="Q11" s="11">
        <f t="shared" si="2"/>
        <v>0.4</v>
      </c>
      <c r="R11" s="10">
        <f t="shared" si="3"/>
        <v>0.15</v>
      </c>
      <c r="S11" s="11">
        <f t="shared" si="4"/>
        <v>7.4999999999999997E-2</v>
      </c>
      <c r="T11" s="10">
        <f t="shared" si="5"/>
        <v>2.5000000000000001E-2</v>
      </c>
      <c r="U11" s="11">
        <f t="shared" si="6"/>
        <v>0</v>
      </c>
      <c r="V11" s="10">
        <f t="shared" si="7"/>
        <v>0.05</v>
      </c>
      <c r="W11" s="11">
        <f t="shared" si="8"/>
        <v>0.05</v>
      </c>
      <c r="X11" s="10">
        <f t="shared" si="9"/>
        <v>0.1</v>
      </c>
      <c r="Y11" s="11">
        <f t="shared" si="10"/>
        <v>0.05</v>
      </c>
      <c r="Z11" s="18">
        <f t="shared" si="16"/>
        <v>10.624999999999998</v>
      </c>
      <c r="AA11" s="13">
        <v>0.4</v>
      </c>
      <c r="AB11" s="13">
        <v>2</v>
      </c>
      <c r="AC11" s="7">
        <v>0.5</v>
      </c>
      <c r="AD11" s="8">
        <v>1</v>
      </c>
      <c r="AE11" s="7">
        <v>0.2</v>
      </c>
      <c r="AF11" s="14">
        <f t="shared" si="12"/>
        <v>2.5</v>
      </c>
      <c r="AG11" s="10">
        <v>0.5</v>
      </c>
      <c r="AH11" s="10">
        <v>0</v>
      </c>
      <c r="AI11" s="7">
        <f t="shared" si="17"/>
        <v>20.049999999999997</v>
      </c>
    </row>
    <row r="12" spans="1:35" x14ac:dyDescent="0.2">
      <c r="A12" s="7">
        <v>7</v>
      </c>
      <c r="B12" s="7" t="s">
        <v>34</v>
      </c>
      <c r="C12" s="7" t="s">
        <v>39</v>
      </c>
      <c r="D12" s="7">
        <v>3</v>
      </c>
      <c r="E12" s="8">
        <v>250</v>
      </c>
      <c r="F12" s="8">
        <v>4</v>
      </c>
      <c r="G12" s="8">
        <v>1</v>
      </c>
      <c r="H12" s="72">
        <v>5</v>
      </c>
      <c r="I12" s="73"/>
      <c r="J12" s="73"/>
      <c r="K12" s="74"/>
      <c r="L12" s="8">
        <v>0.5</v>
      </c>
      <c r="M12" s="8">
        <v>0.2</v>
      </c>
      <c r="N12" s="8">
        <v>0.5</v>
      </c>
      <c r="O12" s="9">
        <f t="shared" si="14"/>
        <v>11.2</v>
      </c>
      <c r="P12" s="10">
        <f t="shared" si="15"/>
        <v>0.85000000000000009</v>
      </c>
      <c r="Q12" s="11">
        <f t="shared" si="2"/>
        <v>0.4</v>
      </c>
      <c r="R12" s="10">
        <f t="shared" si="3"/>
        <v>0.15</v>
      </c>
      <c r="S12" s="11">
        <f t="shared" si="4"/>
        <v>7.4999999999999997E-2</v>
      </c>
      <c r="T12" s="10">
        <f t="shared" si="5"/>
        <v>2.5000000000000001E-2</v>
      </c>
      <c r="U12" s="11">
        <f t="shared" si="6"/>
        <v>0</v>
      </c>
      <c r="V12" s="10">
        <f t="shared" si="7"/>
        <v>0.05</v>
      </c>
      <c r="W12" s="11">
        <f t="shared" si="8"/>
        <v>0.05</v>
      </c>
      <c r="X12" s="10">
        <f t="shared" si="9"/>
        <v>0.1</v>
      </c>
      <c r="Y12" s="11">
        <f t="shared" si="10"/>
        <v>0.05</v>
      </c>
      <c r="Z12" s="18">
        <f t="shared" si="16"/>
        <v>10.624999999999998</v>
      </c>
      <c r="AA12" s="13">
        <v>0.4</v>
      </c>
      <c r="AB12" s="13">
        <v>2</v>
      </c>
      <c r="AC12" s="7">
        <v>0.5</v>
      </c>
      <c r="AD12" s="8">
        <v>1</v>
      </c>
      <c r="AE12" s="7">
        <v>0.2</v>
      </c>
      <c r="AF12" s="14">
        <f t="shared" si="12"/>
        <v>2.5</v>
      </c>
      <c r="AG12" s="10">
        <v>0.5</v>
      </c>
      <c r="AH12" s="10">
        <v>0</v>
      </c>
      <c r="AI12" s="7">
        <f t="shared" si="17"/>
        <v>20.049999999999997</v>
      </c>
    </row>
    <row r="13" spans="1:35" x14ac:dyDescent="0.2">
      <c r="A13" s="7"/>
      <c r="B13" s="7"/>
      <c r="C13" s="7" t="s">
        <v>35</v>
      </c>
      <c r="D13" s="7"/>
      <c r="E13" s="8">
        <f>SUM(E6:E12)</f>
        <v>1750</v>
      </c>
      <c r="F13" s="8">
        <v>8.5</v>
      </c>
      <c r="G13" s="8">
        <v>0</v>
      </c>
      <c r="H13" s="72">
        <f>SUM(H6:H10)/2</f>
        <v>12.5</v>
      </c>
      <c r="I13" s="73"/>
      <c r="J13" s="73"/>
      <c r="K13" s="74"/>
      <c r="L13" s="8">
        <v>0.5</v>
      </c>
      <c r="M13" s="8"/>
      <c r="N13" s="8">
        <v>0.5</v>
      </c>
      <c r="O13" s="9">
        <f>SUM(F13:N13)</f>
        <v>22</v>
      </c>
      <c r="P13" s="10">
        <f t="shared" si="15"/>
        <v>1.4450000000000001</v>
      </c>
      <c r="Q13" s="11">
        <f t="shared" ref="Q13" si="18">(F13+G13)*$Q$5</f>
        <v>0.68</v>
      </c>
      <c r="R13" s="10">
        <f t="shared" ref="R13" si="19">(F13+G13)*$R$5</f>
        <v>0.255</v>
      </c>
      <c r="S13" s="11">
        <f t="shared" ref="S13" si="20">(F13+G13)*$S$5</f>
        <v>0.1275</v>
      </c>
      <c r="T13" s="10">
        <f t="shared" ref="T13" si="21">(F13+G13)*$T$5</f>
        <v>4.2500000000000003E-2</v>
      </c>
      <c r="U13" s="11">
        <f t="shared" ref="U13" si="22">(F13+G13)*$U$5</f>
        <v>0</v>
      </c>
      <c r="V13" s="10">
        <f t="shared" ref="V13" si="23">(F13+G13)*$V$5</f>
        <v>8.5000000000000006E-2</v>
      </c>
      <c r="W13" s="11">
        <f t="shared" ref="W13" si="24">(F13+G13)*$W$5</f>
        <v>8.5000000000000006E-2</v>
      </c>
      <c r="X13" s="10">
        <f t="shared" ref="X13" si="25">(F13+G13)*$X$5</f>
        <v>0.17</v>
      </c>
      <c r="Y13" s="11">
        <f t="shared" ref="Y13" si="26">(F13+G13)*$Y$5</f>
        <v>8.5000000000000006E-2</v>
      </c>
      <c r="Z13" s="12">
        <f>O13-J13-Q13-S13-U13-W13-Y13</f>
        <v>21.022499999999997</v>
      </c>
      <c r="AA13" s="13">
        <f>(17/45+4/10)/2</f>
        <v>0.3888888888888889</v>
      </c>
      <c r="AB13" s="13">
        <f>(67/45+17.85/10)/2</f>
        <v>1.6369444444444445</v>
      </c>
      <c r="AC13" s="7">
        <v>0.3</v>
      </c>
      <c r="AD13" s="8">
        <f t="shared" ref="AD13" si="27">63/55</f>
        <v>1.1454545454545455</v>
      </c>
      <c r="AE13" s="7">
        <v>0.2</v>
      </c>
      <c r="AF13" s="10"/>
      <c r="AG13" s="10">
        <v>0.5</v>
      </c>
      <c r="AH13" s="10"/>
      <c r="AI13" s="7">
        <f>O13+SUM(P13:Y13)+SUM(AA13:AH13)</f>
        <v>29.146287878787881</v>
      </c>
    </row>
    <row r="14" spans="1:35" x14ac:dyDescent="0.2">
      <c r="A14" s="22"/>
      <c r="B14" s="22"/>
      <c r="C14" s="36" t="s">
        <v>91</v>
      </c>
      <c r="D14" s="22"/>
      <c r="E14" s="24">
        <f>E13</f>
        <v>1750</v>
      </c>
      <c r="F14" s="24">
        <f>SUM(F6:F13)</f>
        <v>36.5</v>
      </c>
      <c r="G14" s="24">
        <f>SUM(G6:G13)</f>
        <v>7</v>
      </c>
      <c r="H14" s="24">
        <f>SUM(H6:H13)</f>
        <v>47.5</v>
      </c>
      <c r="I14" s="35"/>
      <c r="J14" s="35"/>
      <c r="K14" s="35"/>
      <c r="L14" s="24">
        <f t="shared" ref="L14:AH14" si="28">SUM(L6:L13)</f>
        <v>4</v>
      </c>
      <c r="M14" s="24">
        <f t="shared" si="28"/>
        <v>1.4</v>
      </c>
      <c r="N14" s="24">
        <f t="shared" si="28"/>
        <v>4</v>
      </c>
      <c r="O14" s="24">
        <f t="shared" si="28"/>
        <v>100.4</v>
      </c>
      <c r="P14" s="24">
        <f t="shared" si="28"/>
        <v>7.3949999999999996</v>
      </c>
      <c r="Q14" s="24">
        <f t="shared" si="28"/>
        <v>3.48</v>
      </c>
      <c r="R14" s="24">
        <f t="shared" si="28"/>
        <v>1.3050000000000002</v>
      </c>
      <c r="S14" s="24">
        <f t="shared" si="28"/>
        <v>0.65250000000000008</v>
      </c>
      <c r="T14" s="24">
        <f t="shared" si="28"/>
        <v>0.2175</v>
      </c>
      <c r="U14" s="24">
        <f t="shared" si="28"/>
        <v>0</v>
      </c>
      <c r="V14" s="24">
        <f t="shared" si="28"/>
        <v>0.435</v>
      </c>
      <c r="W14" s="24">
        <f t="shared" si="28"/>
        <v>0.435</v>
      </c>
      <c r="X14" s="24">
        <f t="shared" si="28"/>
        <v>0.87</v>
      </c>
      <c r="Y14" s="24">
        <f t="shared" si="28"/>
        <v>0.435</v>
      </c>
      <c r="Z14" s="24">
        <f t="shared" si="28"/>
        <v>95.39749999999998</v>
      </c>
      <c r="AA14" s="24">
        <f t="shared" si="28"/>
        <v>3.1888888888888887</v>
      </c>
      <c r="AB14" s="24">
        <f t="shared" si="28"/>
        <v>15.636944444444445</v>
      </c>
      <c r="AC14" s="24">
        <f t="shared" si="28"/>
        <v>3.8</v>
      </c>
      <c r="AD14" s="24">
        <f t="shared" si="28"/>
        <v>8.1454545454545446</v>
      </c>
      <c r="AE14" s="24">
        <f t="shared" si="28"/>
        <v>1.5999999999999999</v>
      </c>
      <c r="AF14" s="24">
        <f t="shared" si="28"/>
        <v>17.5</v>
      </c>
      <c r="AG14" s="24">
        <f t="shared" si="28"/>
        <v>4</v>
      </c>
      <c r="AH14" s="24">
        <f t="shared" si="28"/>
        <v>0</v>
      </c>
      <c r="AI14" s="22"/>
    </row>
    <row r="15" spans="1:35" x14ac:dyDescent="0.2">
      <c r="O15" s="15">
        <f>SUM(O6:O13)</f>
        <v>100.4</v>
      </c>
      <c r="AI15">
        <f>SUM(AI6:AI13)</f>
        <v>169.49628787878785</v>
      </c>
    </row>
    <row r="16" spans="1:35" x14ac:dyDescent="0.2">
      <c r="H16" s="16"/>
      <c r="O16" t="s">
        <v>36</v>
      </c>
    </row>
    <row r="17" spans="3:16" x14ac:dyDescent="0.2">
      <c r="L17" t="s">
        <v>37</v>
      </c>
      <c r="N17" s="21">
        <f>T1</f>
        <v>166.66666666666669</v>
      </c>
      <c r="O17" s="22"/>
      <c r="P17" s="22"/>
    </row>
    <row r="18" spans="3:16" x14ac:dyDescent="0.2">
      <c r="L18" t="s">
        <v>38</v>
      </c>
      <c r="N18" s="21">
        <f>AI15</f>
        <v>169.49628787878785</v>
      </c>
      <c r="O18" s="23">
        <f>N18/N17</f>
        <v>1.016977727272727</v>
      </c>
      <c r="P18" s="22">
        <f>N17-N18</f>
        <v>-2.8296212121211681</v>
      </c>
    </row>
    <row r="19" spans="3:16" x14ac:dyDescent="0.2">
      <c r="L19" t="s">
        <v>42</v>
      </c>
      <c r="N19" s="24">
        <f>E13</f>
        <v>1750</v>
      </c>
      <c r="O19" s="22" t="s">
        <v>41</v>
      </c>
      <c r="P19" s="22"/>
    </row>
    <row r="20" spans="3:16" x14ac:dyDescent="0.2">
      <c r="L20" t="s">
        <v>43</v>
      </c>
      <c r="N20" s="24">
        <f>N19-R1</f>
        <v>83.333333333333258</v>
      </c>
      <c r="O20" s="22"/>
      <c r="P20" s="22"/>
    </row>
    <row r="22" spans="3:16" x14ac:dyDescent="0.2">
      <c r="C22" t="s">
        <v>44</v>
      </c>
    </row>
    <row r="23" spans="3:16" x14ac:dyDescent="0.2">
      <c r="C23" t="s">
        <v>45</v>
      </c>
    </row>
    <row r="24" spans="3:16" x14ac:dyDescent="0.2">
      <c r="C24" t="s">
        <v>46</v>
      </c>
    </row>
    <row r="25" spans="3:16" x14ac:dyDescent="0.2">
      <c r="C25" t="s">
        <v>47</v>
      </c>
    </row>
    <row r="26" spans="3:16" x14ac:dyDescent="0.2">
      <c r="C26" t="s">
        <v>48</v>
      </c>
    </row>
  </sheetData>
  <mergeCells count="42">
    <mergeCell ref="AH4:AH5"/>
    <mergeCell ref="A1:H1"/>
    <mergeCell ref="A3:A5"/>
    <mergeCell ref="B3:B5"/>
    <mergeCell ref="C3:C5"/>
    <mergeCell ref="D3:D5"/>
    <mergeCell ref="E3:E5"/>
    <mergeCell ref="F3:G3"/>
    <mergeCell ref="H3:K3"/>
    <mergeCell ref="I1:K1"/>
    <mergeCell ref="AB4:AB5"/>
    <mergeCell ref="AI3:AI5"/>
    <mergeCell ref="F4:F5"/>
    <mergeCell ref="G4:G5"/>
    <mergeCell ref="J4:K4"/>
    <mergeCell ref="P4:Q4"/>
    <mergeCell ref="R4:S4"/>
    <mergeCell ref="L3:L5"/>
    <mergeCell ref="M3:M5"/>
    <mergeCell ref="N3:N5"/>
    <mergeCell ref="O3:O5"/>
    <mergeCell ref="P3:W3"/>
    <mergeCell ref="X3:Y4"/>
    <mergeCell ref="T4:U4"/>
    <mergeCell ref="V4:W4"/>
    <mergeCell ref="AG4:AG5"/>
    <mergeCell ref="H13:K13"/>
    <mergeCell ref="AF3:AH3"/>
    <mergeCell ref="H9:K9"/>
    <mergeCell ref="H10:K10"/>
    <mergeCell ref="H11:K11"/>
    <mergeCell ref="H12:K12"/>
    <mergeCell ref="AC4:AC5"/>
    <mergeCell ref="AD4:AD5"/>
    <mergeCell ref="AE4:AE5"/>
    <mergeCell ref="Z3:Z5"/>
    <mergeCell ref="AA3:AB3"/>
    <mergeCell ref="AC3:AE3"/>
    <mergeCell ref="H6:K6"/>
    <mergeCell ref="H7:K7"/>
    <mergeCell ref="H8:K8"/>
    <mergeCell ref="AA4:AA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zoomScaleNormal="100" workbookViewId="0">
      <pane xSplit="2" ySplit="5" topLeftCell="C6" activePane="bottomRight" state="frozen"/>
      <selection activeCell="P9" sqref="P9"/>
      <selection pane="topRight" activeCell="P9" sqref="P9"/>
      <selection pane="bottomLeft" activeCell="P9" sqref="P9"/>
      <selection pane="bottomRight" activeCell="R11" sqref="R11"/>
    </sheetView>
  </sheetViews>
  <sheetFormatPr defaultRowHeight="14.25" x14ac:dyDescent="0.2"/>
  <cols>
    <col min="1" max="1" width="3.125" bestFit="1" customWidth="1"/>
    <col min="2" max="2" width="5.875" customWidth="1"/>
    <col min="3" max="3" width="9.625" customWidth="1"/>
    <col min="4" max="4" width="4.125" bestFit="1" customWidth="1"/>
    <col min="5" max="5" width="7.5" bestFit="1" customWidth="1"/>
    <col min="6" max="6" width="5.375" bestFit="1" customWidth="1"/>
    <col min="7" max="7" width="4.75" bestFit="1" customWidth="1"/>
    <col min="8" max="8" width="6" bestFit="1" customWidth="1"/>
    <col min="9" max="11" width="4.375" bestFit="1" customWidth="1"/>
    <col min="12" max="12" width="5.25" customWidth="1"/>
    <col min="13" max="13" width="5.625" customWidth="1"/>
    <col min="14" max="14" width="8" bestFit="1" customWidth="1"/>
    <col min="15" max="15" width="8.125" customWidth="1"/>
    <col min="16" max="16" width="8.375" customWidth="1"/>
    <col min="17" max="17" width="6" bestFit="1" customWidth="1"/>
    <col min="18" max="18" width="7.875" bestFit="1" customWidth="1"/>
    <col min="19" max="19" width="6" bestFit="1" customWidth="1"/>
    <col min="20" max="20" width="9.875" bestFit="1" customWidth="1"/>
    <col min="21" max="25" width="6" bestFit="1" customWidth="1"/>
    <col min="29" max="29" width="3.625" bestFit="1" customWidth="1"/>
    <col min="30" max="30" width="4.375" bestFit="1" customWidth="1"/>
    <col min="31" max="32" width="6.125" customWidth="1"/>
    <col min="33" max="33" width="4.5" bestFit="1" customWidth="1"/>
    <col min="34" max="34" width="5.125" bestFit="1" customWidth="1"/>
  </cols>
  <sheetData>
    <row r="1" spans="1:35" ht="15" x14ac:dyDescent="0.25">
      <c r="A1" s="83" t="s">
        <v>100</v>
      </c>
      <c r="B1" s="83"/>
      <c r="C1" s="83"/>
      <c r="D1" s="83"/>
      <c r="E1" s="83"/>
      <c r="F1" s="83"/>
      <c r="G1" s="83"/>
      <c r="H1" s="83"/>
      <c r="I1" s="75" t="str">
        <f>'Dinh bien Chi phí Cty'!G4</f>
        <v>Sản xuất</v>
      </c>
      <c r="J1" s="75"/>
      <c r="K1" s="75"/>
      <c r="L1" s="2" t="s">
        <v>101</v>
      </c>
      <c r="R1" s="34">
        <f>'KH Doanh thu -  Chi phi CTy'!E5/12</f>
        <v>1666.6666666666667</v>
      </c>
      <c r="S1" s="17">
        <f>'Dinh bien Chi phí Cty'!G5</f>
        <v>0.5</v>
      </c>
      <c r="T1" s="3">
        <f>S1*R1</f>
        <v>833.33333333333337</v>
      </c>
      <c r="U1" t="s">
        <v>41</v>
      </c>
    </row>
    <row r="2" spans="1:35" ht="15" x14ac:dyDescent="0.25">
      <c r="A2" s="26"/>
      <c r="B2" s="1"/>
      <c r="C2" s="1"/>
      <c r="D2" s="2" t="s">
        <v>49</v>
      </c>
      <c r="E2" s="26"/>
      <c r="F2" s="26"/>
      <c r="G2" s="26"/>
      <c r="H2" s="26"/>
      <c r="I2" s="1"/>
      <c r="J2" s="1"/>
      <c r="K2" s="1"/>
      <c r="L2" s="2"/>
      <c r="R2" s="34"/>
      <c r="S2" s="17"/>
      <c r="T2" s="3"/>
    </row>
    <row r="3" spans="1:35" ht="14.25" customHeight="1" x14ac:dyDescent="0.2">
      <c r="A3" s="63" t="s">
        <v>0</v>
      </c>
      <c r="B3" s="78" t="s">
        <v>1</v>
      </c>
      <c r="C3" s="76" t="s">
        <v>2</v>
      </c>
      <c r="D3" s="76" t="s">
        <v>3</v>
      </c>
      <c r="E3" s="63" t="s">
        <v>4</v>
      </c>
      <c r="F3" s="63" t="s">
        <v>5</v>
      </c>
      <c r="G3" s="63"/>
      <c r="H3" s="63" t="s">
        <v>6</v>
      </c>
      <c r="I3" s="63"/>
      <c r="J3" s="63"/>
      <c r="K3" s="63"/>
      <c r="L3" s="78" t="s">
        <v>7</v>
      </c>
      <c r="M3" s="78" t="s">
        <v>8</v>
      </c>
      <c r="N3" s="78" t="s">
        <v>9</v>
      </c>
      <c r="O3" s="78" t="s">
        <v>10</v>
      </c>
      <c r="P3" s="63" t="s">
        <v>11</v>
      </c>
      <c r="Q3" s="63"/>
      <c r="R3" s="63"/>
      <c r="S3" s="63"/>
      <c r="T3" s="63"/>
      <c r="U3" s="63"/>
      <c r="V3" s="63"/>
      <c r="W3" s="63"/>
      <c r="X3" s="64" t="s">
        <v>12</v>
      </c>
      <c r="Y3" s="64"/>
      <c r="Z3" s="78" t="s">
        <v>13</v>
      </c>
      <c r="AA3" s="63" t="s">
        <v>14</v>
      </c>
      <c r="AB3" s="63"/>
      <c r="AC3" s="63" t="s">
        <v>15</v>
      </c>
      <c r="AD3" s="63"/>
      <c r="AE3" s="63"/>
      <c r="AF3" s="63" t="s">
        <v>16</v>
      </c>
      <c r="AG3" s="63"/>
      <c r="AH3" s="63"/>
      <c r="AI3" s="64" t="s">
        <v>17</v>
      </c>
    </row>
    <row r="4" spans="1:35" ht="14.25" customHeight="1" x14ac:dyDescent="0.2">
      <c r="A4" s="63"/>
      <c r="B4" s="80"/>
      <c r="C4" s="84"/>
      <c r="D4" s="84"/>
      <c r="E4" s="63"/>
      <c r="F4" s="63" t="s">
        <v>18</v>
      </c>
      <c r="G4" s="63" t="s">
        <v>19</v>
      </c>
      <c r="H4" s="25" t="s">
        <v>20</v>
      </c>
      <c r="I4" s="25" t="s">
        <v>21</v>
      </c>
      <c r="J4" s="81" t="s">
        <v>22</v>
      </c>
      <c r="K4" s="82"/>
      <c r="L4" s="80"/>
      <c r="M4" s="80"/>
      <c r="N4" s="80"/>
      <c r="O4" s="80"/>
      <c r="P4" s="63" t="s">
        <v>23</v>
      </c>
      <c r="Q4" s="63"/>
      <c r="R4" s="63" t="s">
        <v>24</v>
      </c>
      <c r="S4" s="63"/>
      <c r="T4" s="63" t="s">
        <v>25</v>
      </c>
      <c r="U4" s="63"/>
      <c r="V4" s="63" t="s">
        <v>26</v>
      </c>
      <c r="W4" s="63"/>
      <c r="X4" s="64"/>
      <c r="Y4" s="64"/>
      <c r="Z4" s="80"/>
      <c r="AA4" s="63" t="s">
        <v>27</v>
      </c>
      <c r="AB4" s="63" t="s">
        <v>28</v>
      </c>
      <c r="AC4" s="76" t="s">
        <v>29</v>
      </c>
      <c r="AD4" s="76" t="s">
        <v>30</v>
      </c>
      <c r="AE4" s="78" t="s">
        <v>31</v>
      </c>
      <c r="AF4" s="19" t="s">
        <v>40</v>
      </c>
      <c r="AG4" s="76" t="s">
        <v>32</v>
      </c>
      <c r="AH4" s="76" t="s">
        <v>33</v>
      </c>
      <c r="AI4" s="64"/>
    </row>
    <row r="5" spans="1:35" x14ac:dyDescent="0.2">
      <c r="A5" s="63"/>
      <c r="B5" s="79"/>
      <c r="C5" s="77"/>
      <c r="D5" s="77"/>
      <c r="E5" s="63"/>
      <c r="F5" s="63"/>
      <c r="G5" s="63"/>
      <c r="H5" s="25">
        <v>10</v>
      </c>
      <c r="I5" s="25">
        <v>70</v>
      </c>
      <c r="J5" s="25">
        <v>10</v>
      </c>
      <c r="K5" s="25">
        <v>10</v>
      </c>
      <c r="L5" s="79"/>
      <c r="M5" s="79"/>
      <c r="N5" s="79"/>
      <c r="O5" s="79"/>
      <c r="P5" s="5">
        <f>17%</f>
        <v>0.17</v>
      </c>
      <c r="Q5" s="5">
        <v>0.08</v>
      </c>
      <c r="R5" s="5">
        <f>3%</f>
        <v>0.03</v>
      </c>
      <c r="S5" s="5">
        <v>1.4999999999999999E-2</v>
      </c>
      <c r="T5" s="5">
        <v>5.0000000000000001E-3</v>
      </c>
      <c r="U5" s="5">
        <v>0</v>
      </c>
      <c r="V5" s="5">
        <f>1%</f>
        <v>0.01</v>
      </c>
      <c r="W5" s="5">
        <v>0.01</v>
      </c>
      <c r="X5" s="6">
        <v>0.02</v>
      </c>
      <c r="Y5" s="6">
        <v>0.01</v>
      </c>
      <c r="Z5" s="79"/>
      <c r="AA5" s="63"/>
      <c r="AB5" s="63"/>
      <c r="AC5" s="77"/>
      <c r="AD5" s="77"/>
      <c r="AE5" s="79"/>
      <c r="AF5" s="20">
        <v>0.01</v>
      </c>
      <c r="AG5" s="77"/>
      <c r="AH5" s="77"/>
      <c r="AI5" s="64"/>
    </row>
    <row r="6" spans="1:35" x14ac:dyDescent="0.2">
      <c r="A6" s="7">
        <v>1</v>
      </c>
      <c r="B6" s="7" t="s">
        <v>34</v>
      </c>
      <c r="C6" s="7" t="s">
        <v>22</v>
      </c>
      <c r="D6" s="7">
        <v>3</v>
      </c>
      <c r="E6" s="8"/>
      <c r="F6" s="8">
        <v>4</v>
      </c>
      <c r="G6" s="8">
        <v>1</v>
      </c>
      <c r="H6" s="72">
        <v>5</v>
      </c>
      <c r="I6" s="73"/>
      <c r="J6" s="73"/>
      <c r="K6" s="74"/>
      <c r="L6" s="8">
        <v>0.5</v>
      </c>
      <c r="M6" s="8">
        <v>0.2</v>
      </c>
      <c r="N6" s="8">
        <v>0.5</v>
      </c>
      <c r="O6" s="9">
        <f t="shared" ref="O6" si="0">SUM(F6:N6)</f>
        <v>11.2</v>
      </c>
      <c r="P6" s="10">
        <f t="shared" ref="P6" si="1">(F6+G6)*$P$5</f>
        <v>0.85000000000000009</v>
      </c>
      <c r="Q6" s="11">
        <f t="shared" ref="Q6:Q12" si="2">(F6+G6)*$Q$5</f>
        <v>0.4</v>
      </c>
      <c r="R6" s="10">
        <f t="shared" ref="R6:R12" si="3">(F6+G6)*$R$5</f>
        <v>0.15</v>
      </c>
      <c r="S6" s="11">
        <f t="shared" ref="S6:S12" si="4">(F6+G6)*$S$5</f>
        <v>7.4999999999999997E-2</v>
      </c>
      <c r="T6" s="10">
        <f t="shared" ref="T6:T12" si="5">(F6+G6)*$T$5</f>
        <v>2.5000000000000001E-2</v>
      </c>
      <c r="U6" s="11">
        <f t="shared" ref="U6:U12" si="6">(F6+G6)*$U$5</f>
        <v>0</v>
      </c>
      <c r="V6" s="10">
        <f t="shared" ref="V6:V12" si="7">(F6+G6)*$V$5</f>
        <v>0.05</v>
      </c>
      <c r="W6" s="11">
        <f t="shared" ref="W6:W12" si="8">(F6+G6)*$W$5</f>
        <v>0.05</v>
      </c>
      <c r="X6" s="10">
        <f t="shared" ref="X6:X12" si="9">(F6+G6)*$X$5</f>
        <v>0.1</v>
      </c>
      <c r="Y6" s="11">
        <f t="shared" ref="Y6:Y12" si="10">(F6+G6)*$Y$5</f>
        <v>0.05</v>
      </c>
      <c r="Z6" s="18">
        <f t="shared" ref="Z6:Z12" si="11">O6-I6-J6-Q6-S6-U6-W6-Y6</f>
        <v>10.624999999999998</v>
      </c>
      <c r="AA6" s="13">
        <v>0.4</v>
      </c>
      <c r="AB6" s="13">
        <v>2</v>
      </c>
      <c r="AC6" s="7">
        <v>0.5</v>
      </c>
      <c r="AD6" s="8">
        <v>1</v>
      </c>
      <c r="AE6" s="7">
        <v>0.2</v>
      </c>
      <c r="AF6" s="14">
        <f t="shared" ref="AF6:AF12" si="12">$AF$5*E6</f>
        <v>0</v>
      </c>
      <c r="AG6" s="10">
        <v>0.5</v>
      </c>
      <c r="AH6" s="10">
        <v>0</v>
      </c>
      <c r="AI6" s="7">
        <f t="shared" ref="AI6:AI12" si="13">O6+SUM(P6:Y6)+SUM(AA6:AH6)</f>
        <v>17.549999999999997</v>
      </c>
    </row>
    <row r="7" spans="1:35" x14ac:dyDescent="0.2">
      <c r="A7" s="7">
        <v>2</v>
      </c>
      <c r="B7" s="7" t="s">
        <v>34</v>
      </c>
      <c r="C7" s="7" t="s">
        <v>22</v>
      </c>
      <c r="D7" s="7">
        <v>3</v>
      </c>
      <c r="E7" s="8"/>
      <c r="F7" s="8">
        <v>4</v>
      </c>
      <c r="G7" s="8">
        <v>1</v>
      </c>
      <c r="H7" s="72">
        <v>5</v>
      </c>
      <c r="I7" s="73"/>
      <c r="J7" s="73"/>
      <c r="K7" s="74"/>
      <c r="L7" s="8">
        <v>0.5</v>
      </c>
      <c r="M7" s="8">
        <v>0.2</v>
      </c>
      <c r="N7" s="8">
        <v>0.5</v>
      </c>
      <c r="O7" s="9">
        <f t="shared" ref="O7:O12" si="14">SUM(F7:N7)</f>
        <v>11.2</v>
      </c>
      <c r="P7" s="10">
        <f t="shared" ref="P7:P13" si="15">(F7+G7)*$P$5</f>
        <v>0.85000000000000009</v>
      </c>
      <c r="Q7" s="11">
        <f t="shared" si="2"/>
        <v>0.4</v>
      </c>
      <c r="R7" s="10">
        <f t="shared" si="3"/>
        <v>0.15</v>
      </c>
      <c r="S7" s="11">
        <f t="shared" si="4"/>
        <v>7.4999999999999997E-2</v>
      </c>
      <c r="T7" s="10">
        <f t="shared" si="5"/>
        <v>2.5000000000000001E-2</v>
      </c>
      <c r="U7" s="11">
        <f t="shared" si="6"/>
        <v>0</v>
      </c>
      <c r="V7" s="10">
        <f t="shared" si="7"/>
        <v>0.05</v>
      </c>
      <c r="W7" s="11">
        <f t="shared" si="8"/>
        <v>0.05</v>
      </c>
      <c r="X7" s="10">
        <f t="shared" si="9"/>
        <v>0.1</v>
      </c>
      <c r="Y7" s="11">
        <f t="shared" si="10"/>
        <v>0.05</v>
      </c>
      <c r="Z7" s="18">
        <f t="shared" si="11"/>
        <v>10.624999999999998</v>
      </c>
      <c r="AA7" s="13">
        <v>0.4</v>
      </c>
      <c r="AB7" s="13">
        <v>2</v>
      </c>
      <c r="AC7" s="7">
        <v>0.5</v>
      </c>
      <c r="AD7" s="8">
        <v>1</v>
      </c>
      <c r="AE7" s="7">
        <v>0.2</v>
      </c>
      <c r="AF7" s="14">
        <f t="shared" si="12"/>
        <v>0</v>
      </c>
      <c r="AG7" s="10">
        <v>0.5</v>
      </c>
      <c r="AH7" s="10">
        <v>0</v>
      </c>
      <c r="AI7" s="7">
        <f t="shared" si="13"/>
        <v>17.549999999999997</v>
      </c>
    </row>
    <row r="8" spans="1:35" x14ac:dyDescent="0.2">
      <c r="A8" s="7">
        <v>3</v>
      </c>
      <c r="B8" s="7" t="s">
        <v>34</v>
      </c>
      <c r="C8" s="7" t="s">
        <v>22</v>
      </c>
      <c r="D8" s="7">
        <v>3</v>
      </c>
      <c r="E8" s="8"/>
      <c r="F8" s="8">
        <v>4</v>
      </c>
      <c r="G8" s="8">
        <v>1</v>
      </c>
      <c r="H8" s="72">
        <v>5</v>
      </c>
      <c r="I8" s="73"/>
      <c r="J8" s="73"/>
      <c r="K8" s="74"/>
      <c r="L8" s="8">
        <v>0.5</v>
      </c>
      <c r="M8" s="8">
        <v>0.2</v>
      </c>
      <c r="N8" s="8">
        <v>0.5</v>
      </c>
      <c r="O8" s="9">
        <f t="shared" si="14"/>
        <v>11.2</v>
      </c>
      <c r="P8" s="10">
        <f t="shared" si="15"/>
        <v>0.85000000000000009</v>
      </c>
      <c r="Q8" s="11">
        <f t="shared" si="2"/>
        <v>0.4</v>
      </c>
      <c r="R8" s="10">
        <f t="shared" si="3"/>
        <v>0.15</v>
      </c>
      <c r="S8" s="11">
        <f t="shared" si="4"/>
        <v>7.4999999999999997E-2</v>
      </c>
      <c r="T8" s="10">
        <f t="shared" si="5"/>
        <v>2.5000000000000001E-2</v>
      </c>
      <c r="U8" s="11">
        <f t="shared" si="6"/>
        <v>0</v>
      </c>
      <c r="V8" s="10">
        <f t="shared" si="7"/>
        <v>0.05</v>
      </c>
      <c r="W8" s="11">
        <f t="shared" si="8"/>
        <v>0.05</v>
      </c>
      <c r="X8" s="10">
        <f t="shared" si="9"/>
        <v>0.1</v>
      </c>
      <c r="Y8" s="11">
        <f t="shared" si="10"/>
        <v>0.05</v>
      </c>
      <c r="Z8" s="18">
        <f t="shared" si="11"/>
        <v>10.624999999999998</v>
      </c>
      <c r="AA8" s="13">
        <v>0.4</v>
      </c>
      <c r="AB8" s="13">
        <v>2</v>
      </c>
      <c r="AC8" s="7">
        <v>0.5</v>
      </c>
      <c r="AD8" s="8">
        <v>1</v>
      </c>
      <c r="AE8" s="7">
        <v>0.2</v>
      </c>
      <c r="AF8" s="14">
        <f t="shared" si="12"/>
        <v>0</v>
      </c>
      <c r="AG8" s="10">
        <v>0.5</v>
      </c>
      <c r="AH8" s="10">
        <v>0</v>
      </c>
      <c r="AI8" s="7">
        <f t="shared" si="13"/>
        <v>17.549999999999997</v>
      </c>
    </row>
    <row r="9" spans="1:35" x14ac:dyDescent="0.2">
      <c r="A9" s="7">
        <v>4</v>
      </c>
      <c r="B9" s="7" t="s">
        <v>34</v>
      </c>
      <c r="C9" s="7" t="s">
        <v>22</v>
      </c>
      <c r="D9" s="7">
        <v>3</v>
      </c>
      <c r="E9" s="8"/>
      <c r="F9" s="8">
        <v>4</v>
      </c>
      <c r="G9" s="8">
        <v>1</v>
      </c>
      <c r="H9" s="72">
        <v>5</v>
      </c>
      <c r="I9" s="73"/>
      <c r="J9" s="73"/>
      <c r="K9" s="74"/>
      <c r="L9" s="8">
        <v>0.5</v>
      </c>
      <c r="M9" s="8">
        <v>0.2</v>
      </c>
      <c r="N9" s="8">
        <v>0.5</v>
      </c>
      <c r="O9" s="9">
        <f t="shared" si="14"/>
        <v>11.2</v>
      </c>
      <c r="P9" s="10">
        <f t="shared" si="15"/>
        <v>0.85000000000000009</v>
      </c>
      <c r="Q9" s="11">
        <f t="shared" si="2"/>
        <v>0.4</v>
      </c>
      <c r="R9" s="10">
        <f t="shared" si="3"/>
        <v>0.15</v>
      </c>
      <c r="S9" s="11">
        <f t="shared" si="4"/>
        <v>7.4999999999999997E-2</v>
      </c>
      <c r="T9" s="10">
        <f t="shared" si="5"/>
        <v>2.5000000000000001E-2</v>
      </c>
      <c r="U9" s="11">
        <f t="shared" si="6"/>
        <v>0</v>
      </c>
      <c r="V9" s="10">
        <f t="shared" si="7"/>
        <v>0.05</v>
      </c>
      <c r="W9" s="11">
        <f t="shared" si="8"/>
        <v>0.05</v>
      </c>
      <c r="X9" s="10">
        <f t="shared" si="9"/>
        <v>0.1</v>
      </c>
      <c r="Y9" s="11">
        <f t="shared" si="10"/>
        <v>0.05</v>
      </c>
      <c r="Z9" s="18">
        <f t="shared" si="11"/>
        <v>10.624999999999998</v>
      </c>
      <c r="AA9" s="13">
        <v>0.4</v>
      </c>
      <c r="AB9" s="13">
        <v>2</v>
      </c>
      <c r="AC9" s="7">
        <v>0.5</v>
      </c>
      <c r="AD9" s="8">
        <v>1</v>
      </c>
      <c r="AE9" s="7">
        <v>0.2</v>
      </c>
      <c r="AF9" s="14">
        <f t="shared" si="12"/>
        <v>0</v>
      </c>
      <c r="AG9" s="10">
        <v>0.5</v>
      </c>
      <c r="AH9" s="10">
        <v>0</v>
      </c>
      <c r="AI9" s="7">
        <f t="shared" si="13"/>
        <v>17.549999999999997</v>
      </c>
    </row>
    <row r="10" spans="1:35" x14ac:dyDescent="0.2">
      <c r="A10" s="7">
        <v>5</v>
      </c>
      <c r="B10" s="7" t="s">
        <v>34</v>
      </c>
      <c r="C10" s="7" t="s">
        <v>22</v>
      </c>
      <c r="D10" s="7">
        <v>3</v>
      </c>
      <c r="E10" s="8"/>
      <c r="F10" s="8">
        <v>4</v>
      </c>
      <c r="G10" s="8">
        <v>1</v>
      </c>
      <c r="H10" s="72">
        <v>5</v>
      </c>
      <c r="I10" s="73"/>
      <c r="J10" s="73"/>
      <c r="K10" s="74"/>
      <c r="L10" s="8">
        <v>0.5</v>
      </c>
      <c r="M10" s="8">
        <v>0.2</v>
      </c>
      <c r="N10" s="8">
        <v>0.5</v>
      </c>
      <c r="O10" s="9">
        <f t="shared" si="14"/>
        <v>11.2</v>
      </c>
      <c r="P10" s="10">
        <f t="shared" si="15"/>
        <v>0.85000000000000009</v>
      </c>
      <c r="Q10" s="11">
        <f t="shared" si="2"/>
        <v>0.4</v>
      </c>
      <c r="R10" s="10">
        <f t="shared" si="3"/>
        <v>0.15</v>
      </c>
      <c r="S10" s="11">
        <f t="shared" si="4"/>
        <v>7.4999999999999997E-2</v>
      </c>
      <c r="T10" s="10">
        <f t="shared" si="5"/>
        <v>2.5000000000000001E-2</v>
      </c>
      <c r="U10" s="11">
        <f t="shared" si="6"/>
        <v>0</v>
      </c>
      <c r="V10" s="10">
        <f t="shared" si="7"/>
        <v>0.05</v>
      </c>
      <c r="W10" s="11">
        <f t="shared" si="8"/>
        <v>0.05</v>
      </c>
      <c r="X10" s="10">
        <f t="shared" si="9"/>
        <v>0.1</v>
      </c>
      <c r="Y10" s="11">
        <f t="shared" si="10"/>
        <v>0.05</v>
      </c>
      <c r="Z10" s="18">
        <f t="shared" si="11"/>
        <v>10.624999999999998</v>
      </c>
      <c r="AA10" s="13">
        <v>0.4</v>
      </c>
      <c r="AB10" s="13">
        <v>2</v>
      </c>
      <c r="AC10" s="7">
        <v>0.5</v>
      </c>
      <c r="AD10" s="8">
        <v>1</v>
      </c>
      <c r="AE10" s="7">
        <v>0.2</v>
      </c>
      <c r="AF10" s="14">
        <f t="shared" si="12"/>
        <v>0</v>
      </c>
      <c r="AG10" s="10">
        <v>0.5</v>
      </c>
      <c r="AH10" s="10">
        <v>0</v>
      </c>
      <c r="AI10" s="7">
        <f t="shared" si="13"/>
        <v>17.549999999999997</v>
      </c>
    </row>
    <row r="11" spans="1:35" x14ac:dyDescent="0.2">
      <c r="A11" s="7">
        <v>6</v>
      </c>
      <c r="B11" s="7" t="s">
        <v>34</v>
      </c>
      <c r="C11" s="7" t="s">
        <v>22</v>
      </c>
      <c r="D11" s="7">
        <v>3</v>
      </c>
      <c r="E11" s="8"/>
      <c r="F11" s="8">
        <v>4</v>
      </c>
      <c r="G11" s="8">
        <v>1</v>
      </c>
      <c r="H11" s="72">
        <v>5</v>
      </c>
      <c r="I11" s="73"/>
      <c r="J11" s="73"/>
      <c r="K11" s="74"/>
      <c r="L11" s="8">
        <v>0.5</v>
      </c>
      <c r="M11" s="8">
        <v>0.2</v>
      </c>
      <c r="N11" s="8">
        <v>0.5</v>
      </c>
      <c r="O11" s="9">
        <f t="shared" si="14"/>
        <v>11.2</v>
      </c>
      <c r="P11" s="10">
        <f t="shared" si="15"/>
        <v>0.85000000000000009</v>
      </c>
      <c r="Q11" s="11">
        <f t="shared" si="2"/>
        <v>0.4</v>
      </c>
      <c r="R11" s="10">
        <f t="shared" si="3"/>
        <v>0.15</v>
      </c>
      <c r="S11" s="11">
        <f t="shared" si="4"/>
        <v>7.4999999999999997E-2</v>
      </c>
      <c r="T11" s="10">
        <f t="shared" si="5"/>
        <v>2.5000000000000001E-2</v>
      </c>
      <c r="U11" s="11">
        <f t="shared" si="6"/>
        <v>0</v>
      </c>
      <c r="V11" s="10">
        <f t="shared" si="7"/>
        <v>0.05</v>
      </c>
      <c r="W11" s="11">
        <f t="shared" si="8"/>
        <v>0.05</v>
      </c>
      <c r="X11" s="10">
        <f t="shared" si="9"/>
        <v>0.1</v>
      </c>
      <c r="Y11" s="11">
        <f t="shared" si="10"/>
        <v>0.05</v>
      </c>
      <c r="Z11" s="18">
        <f t="shared" si="11"/>
        <v>10.624999999999998</v>
      </c>
      <c r="AA11" s="13">
        <v>0.4</v>
      </c>
      <c r="AB11" s="13">
        <v>2</v>
      </c>
      <c r="AC11" s="7">
        <v>0.5</v>
      </c>
      <c r="AD11" s="8">
        <v>1</v>
      </c>
      <c r="AE11" s="7">
        <v>0.2</v>
      </c>
      <c r="AF11" s="14">
        <f t="shared" si="12"/>
        <v>0</v>
      </c>
      <c r="AG11" s="10">
        <v>0.5</v>
      </c>
      <c r="AH11" s="10">
        <v>0</v>
      </c>
      <c r="AI11" s="7">
        <f t="shared" si="13"/>
        <v>17.549999999999997</v>
      </c>
    </row>
    <row r="12" spans="1:35" x14ac:dyDescent="0.2">
      <c r="A12" s="7">
        <v>7</v>
      </c>
      <c r="B12" s="7" t="s">
        <v>34</v>
      </c>
      <c r="C12" s="7" t="s">
        <v>22</v>
      </c>
      <c r="D12" s="7">
        <v>3</v>
      </c>
      <c r="E12" s="8"/>
      <c r="F12" s="8">
        <v>4</v>
      </c>
      <c r="G12" s="8">
        <v>1</v>
      </c>
      <c r="H12" s="72">
        <v>5</v>
      </c>
      <c r="I12" s="73"/>
      <c r="J12" s="73"/>
      <c r="K12" s="74"/>
      <c r="L12" s="8">
        <v>0.5</v>
      </c>
      <c r="M12" s="8">
        <v>0.2</v>
      </c>
      <c r="N12" s="8">
        <v>0.5</v>
      </c>
      <c r="O12" s="9">
        <f t="shared" si="14"/>
        <v>11.2</v>
      </c>
      <c r="P12" s="10">
        <f t="shared" si="15"/>
        <v>0.85000000000000009</v>
      </c>
      <c r="Q12" s="11">
        <f t="shared" si="2"/>
        <v>0.4</v>
      </c>
      <c r="R12" s="10">
        <f t="shared" si="3"/>
        <v>0.15</v>
      </c>
      <c r="S12" s="11">
        <f t="shared" si="4"/>
        <v>7.4999999999999997E-2</v>
      </c>
      <c r="T12" s="10">
        <f t="shared" si="5"/>
        <v>2.5000000000000001E-2</v>
      </c>
      <c r="U12" s="11">
        <f t="shared" si="6"/>
        <v>0</v>
      </c>
      <c r="V12" s="10">
        <f t="shared" si="7"/>
        <v>0.05</v>
      </c>
      <c r="W12" s="11">
        <f t="shared" si="8"/>
        <v>0.05</v>
      </c>
      <c r="X12" s="10">
        <f t="shared" si="9"/>
        <v>0.1</v>
      </c>
      <c r="Y12" s="11">
        <f t="shared" si="10"/>
        <v>0.05</v>
      </c>
      <c r="Z12" s="18">
        <f t="shared" si="11"/>
        <v>10.624999999999998</v>
      </c>
      <c r="AA12" s="13">
        <v>0.4</v>
      </c>
      <c r="AB12" s="13">
        <v>2</v>
      </c>
      <c r="AC12" s="7">
        <v>0.5</v>
      </c>
      <c r="AD12" s="8">
        <v>1</v>
      </c>
      <c r="AE12" s="7">
        <v>0.2</v>
      </c>
      <c r="AF12" s="14">
        <f t="shared" si="12"/>
        <v>0</v>
      </c>
      <c r="AG12" s="10">
        <v>0.5</v>
      </c>
      <c r="AH12" s="10">
        <v>0</v>
      </c>
      <c r="AI12" s="7">
        <f t="shared" si="13"/>
        <v>17.549999999999997</v>
      </c>
    </row>
    <row r="13" spans="1:35" x14ac:dyDescent="0.2">
      <c r="A13" s="7"/>
      <c r="B13" s="7"/>
      <c r="C13" s="7" t="s">
        <v>35</v>
      </c>
      <c r="D13" s="7"/>
      <c r="E13" s="8">
        <f>SUM(E6:E12)</f>
        <v>0</v>
      </c>
      <c r="F13" s="8">
        <v>8.5</v>
      </c>
      <c r="G13" s="8">
        <v>0</v>
      </c>
      <c r="H13" s="72">
        <f>SUM(H6:H10)/2</f>
        <v>12.5</v>
      </c>
      <c r="I13" s="73"/>
      <c r="J13" s="73"/>
      <c r="K13" s="74"/>
      <c r="L13" s="8">
        <v>0.5</v>
      </c>
      <c r="M13" s="8"/>
      <c r="N13" s="8">
        <v>0.5</v>
      </c>
      <c r="O13" s="9">
        <f>SUM(F13:N13)</f>
        <v>22</v>
      </c>
      <c r="P13" s="10">
        <f t="shared" si="15"/>
        <v>1.4450000000000001</v>
      </c>
      <c r="Q13" s="11">
        <f t="shared" ref="Q13" si="16">(F13+G13)*$Q$5</f>
        <v>0.68</v>
      </c>
      <c r="R13" s="10">
        <f t="shared" ref="R13" si="17">(F13+G13)*$R$5</f>
        <v>0.255</v>
      </c>
      <c r="S13" s="11">
        <f t="shared" ref="S13" si="18">(F13+G13)*$S$5</f>
        <v>0.1275</v>
      </c>
      <c r="T13" s="10">
        <f t="shared" ref="T13" si="19">(F13+G13)*$T$5</f>
        <v>4.2500000000000003E-2</v>
      </c>
      <c r="U13" s="11">
        <f t="shared" ref="U13" si="20">(F13+G13)*$U$5</f>
        <v>0</v>
      </c>
      <c r="V13" s="10">
        <f t="shared" ref="V13" si="21">(F13+G13)*$V$5</f>
        <v>8.5000000000000006E-2</v>
      </c>
      <c r="W13" s="11">
        <f t="shared" ref="W13" si="22">(F13+G13)*$W$5</f>
        <v>8.5000000000000006E-2</v>
      </c>
      <c r="X13" s="10">
        <f t="shared" ref="X13" si="23">(F13+G13)*$X$5</f>
        <v>0.17</v>
      </c>
      <c r="Y13" s="11">
        <f t="shared" ref="Y13" si="24">(F13+G13)*$Y$5</f>
        <v>8.5000000000000006E-2</v>
      </c>
      <c r="Z13" s="12">
        <f>O13-J13-Q13-S13-U13-W13-Y13</f>
        <v>21.022499999999997</v>
      </c>
      <c r="AA13" s="13">
        <f>(17/45+4/10)/2</f>
        <v>0.3888888888888889</v>
      </c>
      <c r="AB13" s="13">
        <f>(67/45+17.85/10)/2</f>
        <v>1.6369444444444445</v>
      </c>
      <c r="AC13" s="7">
        <v>0.3</v>
      </c>
      <c r="AD13" s="8">
        <f t="shared" ref="AD13" si="25">63/55</f>
        <v>1.1454545454545455</v>
      </c>
      <c r="AE13" s="7">
        <v>0.2</v>
      </c>
      <c r="AF13" s="10"/>
      <c r="AG13" s="10">
        <v>0.5</v>
      </c>
      <c r="AH13" s="10"/>
      <c r="AI13" s="7">
        <f>O13+SUM(P13:Y13)+SUM(AA13:AH13)</f>
        <v>29.146287878787881</v>
      </c>
    </row>
    <row r="14" spans="1:35" x14ac:dyDescent="0.2">
      <c r="A14" s="22"/>
      <c r="B14" s="22"/>
      <c r="C14" s="36" t="s">
        <v>91</v>
      </c>
      <c r="D14" s="22"/>
      <c r="E14" s="24">
        <f>E13</f>
        <v>0</v>
      </c>
      <c r="F14" s="24">
        <f>SUM(F6:F13)</f>
        <v>36.5</v>
      </c>
      <c r="G14" s="24">
        <f>SUM(G6:G13)</f>
        <v>7</v>
      </c>
      <c r="H14" s="24">
        <f>SUM(H6:H13)</f>
        <v>47.5</v>
      </c>
      <c r="I14" s="35"/>
      <c r="J14" s="35"/>
      <c r="K14" s="35"/>
      <c r="L14" s="24">
        <f t="shared" ref="L14:AH14" si="26">SUM(L6:L13)</f>
        <v>4</v>
      </c>
      <c r="M14" s="24">
        <f t="shared" si="26"/>
        <v>1.4</v>
      </c>
      <c r="N14" s="24">
        <f t="shared" si="26"/>
        <v>4</v>
      </c>
      <c r="O14" s="24">
        <f t="shared" si="26"/>
        <v>100.4</v>
      </c>
      <c r="P14" s="24">
        <f t="shared" si="26"/>
        <v>7.3949999999999996</v>
      </c>
      <c r="Q14" s="24">
        <f t="shared" si="26"/>
        <v>3.48</v>
      </c>
      <c r="R14" s="24">
        <f t="shared" si="26"/>
        <v>1.3050000000000002</v>
      </c>
      <c r="S14" s="24">
        <f t="shared" si="26"/>
        <v>0.65250000000000008</v>
      </c>
      <c r="T14" s="24">
        <f t="shared" si="26"/>
        <v>0.2175</v>
      </c>
      <c r="U14" s="24">
        <f t="shared" si="26"/>
        <v>0</v>
      </c>
      <c r="V14" s="24">
        <f t="shared" si="26"/>
        <v>0.435</v>
      </c>
      <c r="W14" s="24">
        <f t="shared" si="26"/>
        <v>0.435</v>
      </c>
      <c r="X14" s="24">
        <f t="shared" si="26"/>
        <v>0.87</v>
      </c>
      <c r="Y14" s="24">
        <f t="shared" si="26"/>
        <v>0.435</v>
      </c>
      <c r="Z14" s="24">
        <f t="shared" si="26"/>
        <v>95.39749999999998</v>
      </c>
      <c r="AA14" s="24">
        <f t="shared" si="26"/>
        <v>3.1888888888888887</v>
      </c>
      <c r="AB14" s="24">
        <f t="shared" si="26"/>
        <v>15.636944444444445</v>
      </c>
      <c r="AC14" s="24">
        <f t="shared" si="26"/>
        <v>3.8</v>
      </c>
      <c r="AD14" s="24">
        <f t="shared" si="26"/>
        <v>8.1454545454545446</v>
      </c>
      <c r="AE14" s="24">
        <f t="shared" si="26"/>
        <v>1.5999999999999999</v>
      </c>
      <c r="AF14" s="24">
        <f t="shared" si="26"/>
        <v>0</v>
      </c>
      <c r="AG14" s="24">
        <f t="shared" si="26"/>
        <v>4</v>
      </c>
      <c r="AH14" s="24">
        <f t="shared" si="26"/>
        <v>0</v>
      </c>
      <c r="AI14" s="22"/>
    </row>
    <row r="15" spans="1:35" x14ac:dyDescent="0.2">
      <c r="O15" s="15">
        <f>SUM(O6:O13)</f>
        <v>100.4</v>
      </c>
      <c r="AI15">
        <f>SUM(AI6:AI13)</f>
        <v>151.99628787878785</v>
      </c>
    </row>
    <row r="16" spans="1:35" x14ac:dyDescent="0.2">
      <c r="H16" s="16"/>
      <c r="O16" t="s">
        <v>36</v>
      </c>
    </row>
    <row r="17" spans="3:16" x14ac:dyDescent="0.2">
      <c r="L17" t="s">
        <v>37</v>
      </c>
      <c r="N17" s="21">
        <f>T1</f>
        <v>833.33333333333337</v>
      </c>
      <c r="O17" s="22"/>
      <c r="P17" s="22"/>
    </row>
    <row r="18" spans="3:16" x14ac:dyDescent="0.2">
      <c r="L18" t="s">
        <v>38</v>
      </c>
      <c r="N18" s="21">
        <f>AI15</f>
        <v>151.99628787878785</v>
      </c>
      <c r="O18" s="23">
        <f>N18/N17</f>
        <v>0.18239554545454542</v>
      </c>
      <c r="P18" s="22">
        <f>N17-N18</f>
        <v>681.33704545454555</v>
      </c>
    </row>
    <row r="19" spans="3:16" x14ac:dyDescent="0.2">
      <c r="L19" t="s">
        <v>42</v>
      </c>
      <c r="N19" s="24">
        <f>'Tinh thu chinh sach Sale'!N19</f>
        <v>1750</v>
      </c>
      <c r="O19" s="22" t="s">
        <v>41</v>
      </c>
      <c r="P19" s="22"/>
    </row>
    <row r="20" spans="3:16" x14ac:dyDescent="0.2">
      <c r="L20" t="s">
        <v>43</v>
      </c>
      <c r="N20" s="24">
        <f>N19-R1</f>
        <v>83.333333333333258</v>
      </c>
      <c r="O20" s="22"/>
      <c r="P20" s="22"/>
    </row>
    <row r="22" spans="3:16" x14ac:dyDescent="0.2">
      <c r="C22" t="s">
        <v>44</v>
      </c>
    </row>
    <row r="23" spans="3:16" x14ac:dyDescent="0.2">
      <c r="C23" t="s">
        <v>45</v>
      </c>
    </row>
    <row r="24" spans="3:16" x14ac:dyDescent="0.2">
      <c r="C24" t="s">
        <v>46</v>
      </c>
    </row>
    <row r="25" spans="3:16" x14ac:dyDescent="0.2">
      <c r="C25" t="s">
        <v>47</v>
      </c>
    </row>
    <row r="26" spans="3:16" x14ac:dyDescent="0.2">
      <c r="C26" t="s">
        <v>48</v>
      </c>
    </row>
  </sheetData>
  <mergeCells count="42">
    <mergeCell ref="X3:Y4"/>
    <mergeCell ref="T4:U4"/>
    <mergeCell ref="V4:W4"/>
    <mergeCell ref="A1:H1"/>
    <mergeCell ref="A3:A5"/>
    <mergeCell ref="B3:B5"/>
    <mergeCell ref="C3:C5"/>
    <mergeCell ref="D3:D5"/>
    <mergeCell ref="E3:E5"/>
    <mergeCell ref="F3:G3"/>
    <mergeCell ref="H3:K3"/>
    <mergeCell ref="F4:F5"/>
    <mergeCell ref="G4:G5"/>
    <mergeCell ref="J4:K4"/>
    <mergeCell ref="P4:Q4"/>
    <mergeCell ref="R4:S4"/>
    <mergeCell ref="L3:L5"/>
    <mergeCell ref="M3:M5"/>
    <mergeCell ref="N3:N5"/>
    <mergeCell ref="O3:O5"/>
    <mergeCell ref="P3:W3"/>
    <mergeCell ref="Z3:Z5"/>
    <mergeCell ref="AA3:AB3"/>
    <mergeCell ref="AC3:AE3"/>
    <mergeCell ref="AF3:AH3"/>
    <mergeCell ref="AI3:AI5"/>
    <mergeCell ref="H11:K11"/>
    <mergeCell ref="H12:K12"/>
    <mergeCell ref="H13:K13"/>
    <mergeCell ref="I1:K1"/>
    <mergeCell ref="AH4:AH5"/>
    <mergeCell ref="H6:K6"/>
    <mergeCell ref="H7:K7"/>
    <mergeCell ref="H8:K8"/>
    <mergeCell ref="H9:K9"/>
    <mergeCell ref="H10:K10"/>
    <mergeCell ref="AA4:AA5"/>
    <mergeCell ref="AB4:AB5"/>
    <mergeCell ref="AC4:AC5"/>
    <mergeCell ref="AD4:AD5"/>
    <mergeCell ref="AE4:AE5"/>
    <mergeCell ref="AG4:AG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zoomScaleNormal="100" workbookViewId="0">
      <pane xSplit="2" ySplit="5" topLeftCell="C6" activePane="bottomRight" state="frozen"/>
      <selection activeCell="P9" sqref="P9"/>
      <selection pane="topRight" activeCell="P9" sqref="P9"/>
      <selection pane="bottomLeft" activeCell="P9" sqref="P9"/>
      <selection pane="bottomRight" activeCell="I2" sqref="I2"/>
    </sheetView>
  </sheetViews>
  <sheetFormatPr defaultRowHeight="14.25" x14ac:dyDescent="0.2"/>
  <cols>
    <col min="1" max="1" width="3.125" bestFit="1" customWidth="1"/>
    <col min="2" max="2" width="5.875" customWidth="1"/>
    <col min="3" max="3" width="9.625" customWidth="1"/>
    <col min="4" max="4" width="4.125" bestFit="1" customWidth="1"/>
    <col min="5" max="5" width="7.5" bestFit="1" customWidth="1"/>
    <col min="6" max="6" width="5.375" bestFit="1" customWidth="1"/>
    <col min="7" max="7" width="4.75" bestFit="1" customWidth="1"/>
    <col min="8" max="8" width="6" bestFit="1" customWidth="1"/>
    <col min="9" max="11" width="4.375" bestFit="1" customWidth="1"/>
    <col min="12" max="12" width="5.25" customWidth="1"/>
    <col min="13" max="13" width="5.625" customWidth="1"/>
    <col min="14" max="14" width="8" bestFit="1" customWidth="1"/>
    <col min="15" max="15" width="8.125" customWidth="1"/>
    <col min="16" max="16" width="8.375" customWidth="1"/>
    <col min="17" max="17" width="6" bestFit="1" customWidth="1"/>
    <col min="18" max="18" width="7.875" bestFit="1" customWidth="1"/>
    <col min="19" max="19" width="6" bestFit="1" customWidth="1"/>
    <col min="20" max="20" width="9.875" bestFit="1" customWidth="1"/>
    <col min="21" max="25" width="6" bestFit="1" customWidth="1"/>
    <col min="29" max="29" width="3.625" bestFit="1" customWidth="1"/>
    <col min="30" max="30" width="4.375" bestFit="1" customWidth="1"/>
    <col min="31" max="32" width="6.125" customWidth="1"/>
    <col min="33" max="33" width="4.5" bestFit="1" customWidth="1"/>
    <col min="34" max="34" width="5.125" bestFit="1" customWidth="1"/>
  </cols>
  <sheetData>
    <row r="1" spans="1:35" ht="15" x14ac:dyDescent="0.25">
      <c r="A1" s="83" t="s">
        <v>100</v>
      </c>
      <c r="B1" s="83"/>
      <c r="C1" s="83"/>
      <c r="D1" s="83"/>
      <c r="E1" s="83"/>
      <c r="F1" s="83"/>
      <c r="G1" s="83"/>
      <c r="H1" s="83"/>
      <c r="I1" s="75" t="str">
        <f>'Dinh bien Chi phí Cty'!H4</f>
        <v>GĐ</v>
      </c>
      <c r="J1" s="75"/>
      <c r="K1" s="75"/>
      <c r="L1" s="2" t="s">
        <v>101</v>
      </c>
      <c r="R1" s="34">
        <f>'KH Doanh thu -  Chi phi CTy'!E5/12</f>
        <v>1666.6666666666667</v>
      </c>
      <c r="S1" s="17">
        <f>'Dinh bien Chi phí Cty'!H5</f>
        <v>0.05</v>
      </c>
      <c r="T1" s="3">
        <f>S1*R1</f>
        <v>83.333333333333343</v>
      </c>
      <c r="U1" t="s">
        <v>41</v>
      </c>
    </row>
    <row r="2" spans="1:35" ht="15" x14ac:dyDescent="0.25">
      <c r="A2" s="26"/>
      <c r="B2" s="1"/>
      <c r="C2" s="1"/>
      <c r="D2" s="2" t="s">
        <v>49</v>
      </c>
      <c r="E2" s="26"/>
      <c r="F2" s="26"/>
      <c r="G2" s="26"/>
      <c r="H2" s="26"/>
      <c r="I2" s="1"/>
      <c r="J2" s="1"/>
      <c r="K2" s="1"/>
      <c r="L2" s="2"/>
      <c r="R2" s="34"/>
      <c r="S2" s="17"/>
      <c r="T2" s="3"/>
    </row>
    <row r="3" spans="1:35" ht="14.25" customHeight="1" x14ac:dyDescent="0.2">
      <c r="A3" s="63" t="s">
        <v>0</v>
      </c>
      <c r="B3" s="78" t="s">
        <v>1</v>
      </c>
      <c r="C3" s="76" t="s">
        <v>2</v>
      </c>
      <c r="D3" s="76" t="s">
        <v>3</v>
      </c>
      <c r="E3" s="63" t="s">
        <v>4</v>
      </c>
      <c r="F3" s="63" t="s">
        <v>5</v>
      </c>
      <c r="G3" s="63"/>
      <c r="H3" s="63" t="s">
        <v>6</v>
      </c>
      <c r="I3" s="63"/>
      <c r="J3" s="63"/>
      <c r="K3" s="63"/>
      <c r="L3" s="78" t="s">
        <v>7</v>
      </c>
      <c r="M3" s="78" t="s">
        <v>8</v>
      </c>
      <c r="N3" s="78" t="s">
        <v>9</v>
      </c>
      <c r="O3" s="78" t="s">
        <v>10</v>
      </c>
      <c r="P3" s="63" t="s">
        <v>11</v>
      </c>
      <c r="Q3" s="63"/>
      <c r="R3" s="63"/>
      <c r="S3" s="63"/>
      <c r="T3" s="63"/>
      <c r="U3" s="63"/>
      <c r="V3" s="63"/>
      <c r="W3" s="63"/>
      <c r="X3" s="64" t="s">
        <v>12</v>
      </c>
      <c r="Y3" s="64"/>
      <c r="Z3" s="78" t="s">
        <v>13</v>
      </c>
      <c r="AA3" s="63" t="s">
        <v>14</v>
      </c>
      <c r="AB3" s="63"/>
      <c r="AC3" s="63" t="s">
        <v>15</v>
      </c>
      <c r="AD3" s="63"/>
      <c r="AE3" s="63"/>
      <c r="AF3" s="63" t="s">
        <v>16</v>
      </c>
      <c r="AG3" s="63"/>
      <c r="AH3" s="63"/>
      <c r="AI3" s="64" t="s">
        <v>17</v>
      </c>
    </row>
    <row r="4" spans="1:35" ht="14.25" customHeight="1" x14ac:dyDescent="0.2">
      <c r="A4" s="63"/>
      <c r="B4" s="80"/>
      <c r="C4" s="84"/>
      <c r="D4" s="84"/>
      <c r="E4" s="63"/>
      <c r="F4" s="63" t="s">
        <v>18</v>
      </c>
      <c r="G4" s="63" t="s">
        <v>19</v>
      </c>
      <c r="H4" s="25" t="s">
        <v>20</v>
      </c>
      <c r="I4" s="25" t="s">
        <v>21</v>
      </c>
      <c r="J4" s="81" t="s">
        <v>22</v>
      </c>
      <c r="K4" s="82"/>
      <c r="L4" s="80"/>
      <c r="M4" s="80"/>
      <c r="N4" s="80"/>
      <c r="O4" s="80"/>
      <c r="P4" s="63" t="s">
        <v>23</v>
      </c>
      <c r="Q4" s="63"/>
      <c r="R4" s="63" t="s">
        <v>24</v>
      </c>
      <c r="S4" s="63"/>
      <c r="T4" s="63" t="s">
        <v>25</v>
      </c>
      <c r="U4" s="63"/>
      <c r="V4" s="63" t="s">
        <v>26</v>
      </c>
      <c r="W4" s="63"/>
      <c r="X4" s="64"/>
      <c r="Y4" s="64"/>
      <c r="Z4" s="80"/>
      <c r="AA4" s="63" t="s">
        <v>27</v>
      </c>
      <c r="AB4" s="63" t="s">
        <v>28</v>
      </c>
      <c r="AC4" s="76" t="s">
        <v>29</v>
      </c>
      <c r="AD4" s="76" t="s">
        <v>30</v>
      </c>
      <c r="AE4" s="78" t="s">
        <v>31</v>
      </c>
      <c r="AF4" s="19" t="s">
        <v>40</v>
      </c>
      <c r="AG4" s="76" t="s">
        <v>32</v>
      </c>
      <c r="AH4" s="76" t="s">
        <v>33</v>
      </c>
      <c r="AI4" s="64"/>
    </row>
    <row r="5" spans="1:35" x14ac:dyDescent="0.2">
      <c r="A5" s="63"/>
      <c r="B5" s="79"/>
      <c r="C5" s="77"/>
      <c r="D5" s="77"/>
      <c r="E5" s="63"/>
      <c r="F5" s="63"/>
      <c r="G5" s="63"/>
      <c r="H5" s="25">
        <v>10</v>
      </c>
      <c r="I5" s="25">
        <v>70</v>
      </c>
      <c r="J5" s="25">
        <v>10</v>
      </c>
      <c r="K5" s="25">
        <v>10</v>
      </c>
      <c r="L5" s="79"/>
      <c r="M5" s="79"/>
      <c r="N5" s="79"/>
      <c r="O5" s="79"/>
      <c r="P5" s="5">
        <f>17%</f>
        <v>0.17</v>
      </c>
      <c r="Q5" s="5">
        <v>0.08</v>
      </c>
      <c r="R5" s="5">
        <f>3%</f>
        <v>0.03</v>
      </c>
      <c r="S5" s="5">
        <v>1.4999999999999999E-2</v>
      </c>
      <c r="T5" s="5">
        <v>5.0000000000000001E-3</v>
      </c>
      <c r="U5" s="5">
        <v>0</v>
      </c>
      <c r="V5" s="5">
        <f>1%</f>
        <v>0.01</v>
      </c>
      <c r="W5" s="5">
        <v>0.01</v>
      </c>
      <c r="X5" s="6">
        <v>0.02</v>
      </c>
      <c r="Y5" s="6">
        <v>0.01</v>
      </c>
      <c r="Z5" s="79"/>
      <c r="AA5" s="63"/>
      <c r="AB5" s="63"/>
      <c r="AC5" s="77"/>
      <c r="AD5" s="77"/>
      <c r="AE5" s="79"/>
      <c r="AF5" s="20">
        <v>0.01</v>
      </c>
      <c r="AG5" s="77"/>
      <c r="AH5" s="77"/>
      <c r="AI5" s="64"/>
    </row>
    <row r="6" spans="1:35" x14ac:dyDescent="0.2">
      <c r="A6" s="7"/>
      <c r="B6" s="7"/>
      <c r="C6" s="7"/>
      <c r="D6" s="7"/>
      <c r="E6" s="8"/>
      <c r="F6" s="8"/>
      <c r="G6" s="8"/>
      <c r="H6" s="72"/>
      <c r="I6" s="73"/>
      <c r="J6" s="73"/>
      <c r="K6" s="74"/>
      <c r="L6" s="8"/>
      <c r="M6" s="8"/>
      <c r="N6" s="8"/>
      <c r="O6" s="9"/>
      <c r="P6" s="10"/>
      <c r="Q6" s="11"/>
      <c r="R6" s="10"/>
      <c r="S6" s="11"/>
      <c r="T6" s="10"/>
      <c r="U6" s="11"/>
      <c r="V6" s="10"/>
      <c r="W6" s="11"/>
      <c r="X6" s="10"/>
      <c r="Y6" s="11"/>
      <c r="Z6" s="18"/>
      <c r="AA6" s="13"/>
      <c r="AB6" s="13"/>
      <c r="AC6" s="7"/>
      <c r="AD6" s="8"/>
      <c r="AE6" s="7"/>
      <c r="AF6" s="14"/>
      <c r="AG6" s="10"/>
      <c r="AH6" s="10"/>
      <c r="AI6" s="7"/>
    </row>
    <row r="7" spans="1:35" x14ac:dyDescent="0.2">
      <c r="A7" s="7"/>
      <c r="B7" s="7"/>
      <c r="C7" s="7" t="s">
        <v>73</v>
      </c>
      <c r="D7" s="7"/>
      <c r="E7" s="8">
        <f>SUM(E6:E6)</f>
        <v>0</v>
      </c>
      <c r="F7" s="8">
        <v>8.5</v>
      </c>
      <c r="G7" s="8">
        <v>0</v>
      </c>
      <c r="H7" s="72">
        <f>SUM(H6:H6)/2</f>
        <v>0</v>
      </c>
      <c r="I7" s="73"/>
      <c r="J7" s="73"/>
      <c r="K7" s="74"/>
      <c r="L7" s="8">
        <v>0.5</v>
      </c>
      <c r="M7" s="8"/>
      <c r="N7" s="8">
        <v>0.5</v>
      </c>
      <c r="O7" s="9">
        <f>SUM(F7:N7)</f>
        <v>9.5</v>
      </c>
      <c r="P7" s="10">
        <f>(F7+G7)*$P$5</f>
        <v>1.4450000000000001</v>
      </c>
      <c r="Q7" s="11">
        <f t="shared" ref="Q7" si="0">(F7+G7)*$Q$5</f>
        <v>0.68</v>
      </c>
      <c r="R7" s="10">
        <f t="shared" ref="R7" si="1">(F7+G7)*$R$5</f>
        <v>0.255</v>
      </c>
      <c r="S7" s="11">
        <f t="shared" ref="S7" si="2">(F7+G7)*$S$5</f>
        <v>0.1275</v>
      </c>
      <c r="T7" s="10">
        <f t="shared" ref="T7" si="3">(F7+G7)*$T$5</f>
        <v>4.2500000000000003E-2</v>
      </c>
      <c r="U7" s="11">
        <f t="shared" ref="U7" si="4">(F7+G7)*$U$5</f>
        <v>0</v>
      </c>
      <c r="V7" s="10">
        <f t="shared" ref="V7" si="5">(F7+G7)*$V$5</f>
        <v>8.5000000000000006E-2</v>
      </c>
      <c r="W7" s="11">
        <f t="shared" ref="W7" si="6">(F7+G7)*$W$5</f>
        <v>8.5000000000000006E-2</v>
      </c>
      <c r="X7" s="10">
        <f t="shared" ref="X7" si="7">(F7+G7)*$X$5</f>
        <v>0.17</v>
      </c>
      <c r="Y7" s="11">
        <f t="shared" ref="Y7" si="8">(F7+G7)*$Y$5</f>
        <v>8.5000000000000006E-2</v>
      </c>
      <c r="Z7" s="12">
        <f>O7-J7-Q7-S7-U7-W7-Y7</f>
        <v>8.5224999999999991</v>
      </c>
      <c r="AA7" s="13">
        <f>(17/45+4/10)/2</f>
        <v>0.3888888888888889</v>
      </c>
      <c r="AB7" s="13">
        <f>(67/45+17.85/10)/2</f>
        <v>1.6369444444444445</v>
      </c>
      <c r="AC7" s="7">
        <v>0.3</v>
      </c>
      <c r="AD7" s="8">
        <f t="shared" ref="AD7" si="9">63/55</f>
        <v>1.1454545454545455</v>
      </c>
      <c r="AE7" s="7">
        <v>0.2</v>
      </c>
      <c r="AF7" s="10"/>
      <c r="AG7" s="10">
        <v>0.5</v>
      </c>
      <c r="AH7" s="10"/>
      <c r="AI7" s="7">
        <f>O7+SUM(P7:Y7)+SUM(AA7:AH7)</f>
        <v>16.646287878787881</v>
      </c>
    </row>
    <row r="8" spans="1:35" x14ac:dyDescent="0.2">
      <c r="A8" s="22"/>
      <c r="B8" s="22"/>
      <c r="C8" s="36" t="s">
        <v>91</v>
      </c>
      <c r="D8" s="22"/>
      <c r="E8" s="24">
        <f>E7</f>
        <v>0</v>
      </c>
      <c r="F8" s="24">
        <f>SUM(F6:F7)</f>
        <v>8.5</v>
      </c>
      <c r="G8" s="24">
        <f>SUM(G6:G7)</f>
        <v>0</v>
      </c>
      <c r="H8" s="24">
        <f>SUM(H6:H7)</f>
        <v>0</v>
      </c>
      <c r="I8" s="35"/>
      <c r="J8" s="35"/>
      <c r="K8" s="35"/>
      <c r="L8" s="24">
        <f t="shared" ref="L8:AH8" si="10">SUM(L6:L7)</f>
        <v>0.5</v>
      </c>
      <c r="M8" s="24">
        <f t="shared" si="10"/>
        <v>0</v>
      </c>
      <c r="N8" s="24">
        <f t="shared" si="10"/>
        <v>0.5</v>
      </c>
      <c r="O8" s="24">
        <f t="shared" si="10"/>
        <v>9.5</v>
      </c>
      <c r="P8" s="24">
        <f t="shared" si="10"/>
        <v>1.4450000000000001</v>
      </c>
      <c r="Q8" s="24">
        <f t="shared" si="10"/>
        <v>0.68</v>
      </c>
      <c r="R8" s="24">
        <f t="shared" si="10"/>
        <v>0.255</v>
      </c>
      <c r="S8" s="24">
        <f t="shared" si="10"/>
        <v>0.1275</v>
      </c>
      <c r="T8" s="24">
        <f t="shared" si="10"/>
        <v>4.2500000000000003E-2</v>
      </c>
      <c r="U8" s="24">
        <f t="shared" si="10"/>
        <v>0</v>
      </c>
      <c r="V8" s="24">
        <f t="shared" si="10"/>
        <v>8.5000000000000006E-2</v>
      </c>
      <c r="W8" s="24">
        <f t="shared" si="10"/>
        <v>8.5000000000000006E-2</v>
      </c>
      <c r="X8" s="24">
        <f t="shared" si="10"/>
        <v>0.17</v>
      </c>
      <c r="Y8" s="24">
        <f t="shared" si="10"/>
        <v>8.5000000000000006E-2</v>
      </c>
      <c r="Z8" s="24">
        <f t="shared" si="10"/>
        <v>8.5224999999999991</v>
      </c>
      <c r="AA8" s="24">
        <f t="shared" si="10"/>
        <v>0.3888888888888889</v>
      </c>
      <c r="AB8" s="24">
        <f t="shared" si="10"/>
        <v>1.6369444444444445</v>
      </c>
      <c r="AC8" s="24">
        <f t="shared" si="10"/>
        <v>0.3</v>
      </c>
      <c r="AD8" s="24">
        <f t="shared" si="10"/>
        <v>1.1454545454545455</v>
      </c>
      <c r="AE8" s="24">
        <f t="shared" si="10"/>
        <v>0.2</v>
      </c>
      <c r="AF8" s="24">
        <f t="shared" si="10"/>
        <v>0</v>
      </c>
      <c r="AG8" s="24">
        <f t="shared" si="10"/>
        <v>0.5</v>
      </c>
      <c r="AH8" s="24">
        <f t="shared" si="10"/>
        <v>0</v>
      </c>
      <c r="AI8" s="22"/>
    </row>
    <row r="9" spans="1:35" x14ac:dyDescent="0.2">
      <c r="O9" s="15">
        <f>SUM(O6:O7)</f>
        <v>9.5</v>
      </c>
      <c r="AI9">
        <f>SUM(AI6:AI7)</f>
        <v>16.646287878787881</v>
      </c>
    </row>
    <row r="10" spans="1:35" x14ac:dyDescent="0.2">
      <c r="H10" s="16"/>
      <c r="O10" t="s">
        <v>36</v>
      </c>
    </row>
    <row r="11" spans="1:35" x14ac:dyDescent="0.2">
      <c r="L11" t="s">
        <v>37</v>
      </c>
      <c r="N11" s="21">
        <f>T1</f>
        <v>83.333333333333343</v>
      </c>
      <c r="O11" s="22"/>
      <c r="P11" s="22"/>
    </row>
    <row r="12" spans="1:35" x14ac:dyDescent="0.2">
      <c r="L12" t="s">
        <v>38</v>
      </c>
      <c r="N12" s="21">
        <f>AI9</f>
        <v>16.646287878787881</v>
      </c>
      <c r="O12" s="23">
        <f>N12/N11</f>
        <v>0.19975545454545454</v>
      </c>
      <c r="P12" s="22">
        <f>N11-N12</f>
        <v>66.687045454545455</v>
      </c>
    </row>
    <row r="13" spans="1:35" x14ac:dyDescent="0.2">
      <c r="L13" t="s">
        <v>42</v>
      </c>
      <c r="N13" s="24">
        <f>'Tinh thu chinh sach Sale'!N19</f>
        <v>1750</v>
      </c>
      <c r="O13" s="22" t="s">
        <v>41</v>
      </c>
      <c r="P13" s="22"/>
    </row>
    <row r="14" spans="1:35" x14ac:dyDescent="0.2">
      <c r="L14" t="s">
        <v>43</v>
      </c>
      <c r="N14" s="24">
        <f>N13-R1</f>
        <v>83.333333333333258</v>
      </c>
      <c r="O14" s="22"/>
      <c r="P14" s="22"/>
    </row>
    <row r="16" spans="1:35" x14ac:dyDescent="0.2">
      <c r="C16" t="s">
        <v>44</v>
      </c>
    </row>
    <row r="17" spans="3:3" x14ac:dyDescent="0.2">
      <c r="C17" t="s">
        <v>45</v>
      </c>
    </row>
    <row r="18" spans="3:3" x14ac:dyDescent="0.2">
      <c r="C18" t="s">
        <v>46</v>
      </c>
    </row>
    <row r="19" spans="3:3" x14ac:dyDescent="0.2">
      <c r="C19" t="s">
        <v>47</v>
      </c>
    </row>
    <row r="20" spans="3:3" x14ac:dyDescent="0.2">
      <c r="C20" t="s">
        <v>48</v>
      </c>
    </row>
  </sheetData>
  <mergeCells count="36">
    <mergeCell ref="A1:H1"/>
    <mergeCell ref="A3:A5"/>
    <mergeCell ref="B3:B5"/>
    <mergeCell ref="C3:C5"/>
    <mergeCell ref="D3:D5"/>
    <mergeCell ref="E3:E5"/>
    <mergeCell ref="F3:G3"/>
    <mergeCell ref="H3:K3"/>
    <mergeCell ref="I1:K1"/>
    <mergeCell ref="AI3:AI5"/>
    <mergeCell ref="F4:F5"/>
    <mergeCell ref="G4:G5"/>
    <mergeCell ref="J4:K4"/>
    <mergeCell ref="P4:Q4"/>
    <mergeCell ref="R4:S4"/>
    <mergeCell ref="L3:L5"/>
    <mergeCell ref="M3:M5"/>
    <mergeCell ref="N3:N5"/>
    <mergeCell ref="O3:O5"/>
    <mergeCell ref="P3:W3"/>
    <mergeCell ref="X3:Y4"/>
    <mergeCell ref="T4:U4"/>
    <mergeCell ref="V4:W4"/>
    <mergeCell ref="H7:K7"/>
    <mergeCell ref="H6:K6"/>
    <mergeCell ref="AH4:AH5"/>
    <mergeCell ref="AA4:AA5"/>
    <mergeCell ref="AB4:AB5"/>
    <mergeCell ref="AC4:AC5"/>
    <mergeCell ref="AD4:AD5"/>
    <mergeCell ref="AE4:AE5"/>
    <mergeCell ref="AG4:AG5"/>
    <mergeCell ref="Z3:Z5"/>
    <mergeCell ref="AA3:AB3"/>
    <mergeCell ref="AC3:AE3"/>
    <mergeCell ref="AF3:A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HD DB NS CF cong ty</vt:lpstr>
      <vt:lpstr>KH Doanh thu -  Chi phi CTy</vt:lpstr>
      <vt:lpstr>Dinh bien Chi phí Cty</vt:lpstr>
      <vt:lpstr>DB Nhan su Cty</vt:lpstr>
      <vt:lpstr>Marketing</vt:lpstr>
      <vt:lpstr>Huong dan TTCS Sale</vt:lpstr>
      <vt:lpstr>Tinh thu chinh sach Sale</vt:lpstr>
      <vt:lpstr>San xuat</vt:lpstr>
      <vt:lpstr>Giam doc</vt:lpstr>
      <vt:lpstr>Nhan su</vt:lpstr>
      <vt:lpstr>Ke toan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KinhcanLap</dc:creator>
  <cp:lastModifiedBy>KinhcanLap</cp:lastModifiedBy>
  <dcterms:created xsi:type="dcterms:W3CDTF">2019-12-04T06:37:21Z</dcterms:created>
  <dcterms:modified xsi:type="dcterms:W3CDTF">2019-12-10T10:59:33Z</dcterms:modified>
</cp:coreProperties>
</file>